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480" yWindow="60" windowWidth="27795" windowHeight="13875" tabRatio="790" firstSheet="2" activeTab="7"/>
  </bookViews>
  <sheets>
    <sheet name="ISTRUZIONI" sheetId="8" r:id="rId1"/>
    <sheet name="1a. Su_Prog_appr" sheetId="9" r:id="rId2"/>
    <sheet name="1b. Su_attuale" sheetId="10" r:id="rId3"/>
    <sheet name="1c. Su_futuro" sheetId="11" r:id="rId4"/>
    <sheet name="2a.Ind_magg_Prog_appr" sheetId="12" r:id="rId5"/>
    <sheet name="2b.Ind_magg_attuale" sheetId="13" r:id="rId6"/>
    <sheet name="2c.Ind_magg_fut" sheetId="14" r:id="rId7"/>
    <sheet name="3.Cost_Costr_On_Urb." sheetId="1" r:id="rId8"/>
    <sheet name="Tab1_costi_unit_on_urb" sheetId="2" r:id="rId9"/>
    <sheet name="Tab.2 perc.comun.comm.-artig." sheetId="5" r:id="rId10"/>
    <sheet name="Tab.3_Perc_reg_cost_costr." sheetId="4" r:id="rId11"/>
  </sheets>
  <definedNames>
    <definedName name="_xlnm.Print_Area" localSheetId="1">'1a. Su_Prog_appr'!$A$1:$L$118</definedName>
    <definedName name="_xlnm.Print_Area" localSheetId="2">'1b. Su_attuale'!$A$1:$L$118</definedName>
    <definedName name="_xlnm.Print_Area" localSheetId="3">'1c. Su_futuro'!$A$1:$L$118</definedName>
    <definedName name="_xlnm.Print_Area" localSheetId="4">'2a.Ind_magg_Prog_appr'!$A$1:$M$56</definedName>
    <definedName name="_xlnm.Print_Area" localSheetId="5">'2b.Ind_magg_attuale'!$A$1:$M$56</definedName>
    <definedName name="_xlnm.Print_Area" localSheetId="6">'2c.Ind_magg_fut'!$A$1:$M$56</definedName>
    <definedName name="_xlnm.Print_Area" localSheetId="7">'3.Cost_Costr_On_Urb.'!$A$1:$K$133</definedName>
    <definedName name="_xlnm.Print_Area" localSheetId="10">Tab.3_Perc_reg_cost_costr.!$A$1:$Q$78</definedName>
    <definedName name="_xlnm.Print_Area" localSheetId="8">Tab1_costi_unit_on_urb!$A$1:$L$17</definedName>
    <definedName name="Casi_esenzione">'3.Cost_Costr_On_Urb.'!#REF!</definedName>
    <definedName name="Classe_Edificio">'3.Cost_Costr_On_Urb.'!#REF!</definedName>
    <definedName name="Classe_Edificio_Percentuale">'3.Cost_Costr_On_Urb.'!#REF!</definedName>
    <definedName name="Destinazione_immobile">Tab1_costi_unit_on_urb!$B$5:$K$5</definedName>
    <definedName name="Destinazioni_immobile">'3.Cost_Costr_On_Urb.'!$D$25</definedName>
    <definedName name="Percentuale_per_computo_metrico">'3.Cost_Costr_On_Urb.'!$J$78</definedName>
    <definedName name="Tabella_Caratteristiche_delle_abitazioni_di_lusso">Tab.3_Perc_reg_cost_costr.!$B$18:$N$42</definedName>
    <definedName name="TABELLA_CASI_DI_ESENZIONE">Tab.3_Perc_reg_cost_costr.!$C$59:$N$65</definedName>
    <definedName name="Tabella_condiz_edilizia_econ_pop">Tab.3_Perc_reg_cost_costr.!$C$47:$N$54</definedName>
    <definedName name="Tabella_oneri_urbanizzazione">Tab1_costi_unit_on_urb!$A$4:$K$12</definedName>
    <definedName name="TABELLA_TIPOLOGIA_DEI_LAVORI">Tab.3_Perc_reg_cost_costr.!$C$72:$C$75</definedName>
    <definedName name="Tipo_lavori">'3.Cost_Costr_On_Urb.'!#REF!</definedName>
    <definedName name="Zone_urbanistiche" localSheetId="5">'3.Cost_Costr_On_Urb.'!#REF!</definedName>
    <definedName name="Zone_urbanistiche" localSheetId="6">'3.Cost_Costr_On_Urb.'!#REF!</definedName>
    <definedName name="Zone_urbanistiche">'3.Cost_Costr_On_Urb.'!$G$28</definedName>
  </definedNames>
  <calcPr calcId="145621"/>
</workbook>
</file>

<file path=xl/calcChain.xml><?xml version="1.0" encoding="utf-8"?>
<calcChain xmlns="http://schemas.openxmlformats.org/spreadsheetml/2006/main">
  <c r="I109" i="1" l="1"/>
  <c r="I110" i="1"/>
  <c r="H111" i="1"/>
  <c r="G110" i="1"/>
  <c r="J104" i="1"/>
  <c r="J105" i="1"/>
  <c r="J103" i="1"/>
  <c r="J102" i="1"/>
  <c r="I105" i="1"/>
  <c r="H105" i="1" s="1"/>
  <c r="I104" i="1"/>
  <c r="I103" i="1"/>
  <c r="I102" i="1"/>
  <c r="H103" i="1"/>
  <c r="H102" i="1"/>
  <c r="I52" i="1"/>
  <c r="G34" i="1"/>
  <c r="G35" i="1"/>
  <c r="G37" i="1"/>
  <c r="G36" i="1"/>
  <c r="G105" i="1" l="1"/>
  <c r="G103" i="1"/>
  <c r="G102" i="1"/>
  <c r="G29" i="1"/>
  <c r="G31" i="1" l="1"/>
  <c r="G32" i="1" s="1"/>
  <c r="G30" i="1"/>
  <c r="J10" i="10" l="1"/>
  <c r="E13" i="13"/>
  <c r="D14" i="14"/>
  <c r="E14" i="14" s="1"/>
  <c r="D13" i="14"/>
  <c r="E13" i="14" s="1"/>
  <c r="D12" i="14"/>
  <c r="E12" i="14" s="1"/>
  <c r="D11" i="14"/>
  <c r="E11" i="14" s="1"/>
  <c r="D10" i="14"/>
  <c r="E10" i="14" s="1"/>
  <c r="D14" i="13"/>
  <c r="E14" i="13" s="1"/>
  <c r="D13" i="13"/>
  <c r="D12" i="13"/>
  <c r="E12" i="13" s="1"/>
  <c r="D11" i="13"/>
  <c r="E11" i="13" s="1"/>
  <c r="D10" i="13"/>
  <c r="E10" i="13" s="1"/>
  <c r="E48" i="14" l="1"/>
  <c r="E46" i="14"/>
  <c r="E27" i="14"/>
  <c r="E26" i="14"/>
  <c r="E25" i="14"/>
  <c r="E24" i="14"/>
  <c r="E27" i="13"/>
  <c r="E54" i="13"/>
  <c r="E52" i="13"/>
  <c r="E50" i="13"/>
  <c r="E48" i="13"/>
  <c r="E46" i="13"/>
  <c r="E26" i="13"/>
  <c r="E25" i="13"/>
  <c r="E24" i="13"/>
  <c r="E54" i="14"/>
  <c r="E52" i="14"/>
  <c r="E50" i="14"/>
  <c r="J12" i="10"/>
  <c r="J10" i="11"/>
  <c r="F8" i="11"/>
  <c r="F6" i="11"/>
  <c r="F8" i="10"/>
  <c r="F6" i="10" s="1"/>
  <c r="D10" i="12"/>
  <c r="K101" i="11"/>
  <c r="J101" i="11"/>
  <c r="G101" i="11"/>
  <c r="F101" i="11"/>
  <c r="E101" i="11"/>
  <c r="D101" i="11"/>
  <c r="C101" i="11"/>
  <c r="K84" i="11"/>
  <c r="J84" i="11"/>
  <c r="G84" i="11"/>
  <c r="F84" i="11"/>
  <c r="E84" i="11"/>
  <c r="D84" i="11"/>
  <c r="C84" i="11"/>
  <c r="K67" i="11"/>
  <c r="J67" i="11"/>
  <c r="G67" i="11"/>
  <c r="F67" i="11"/>
  <c r="E67" i="11"/>
  <c r="D67" i="11"/>
  <c r="C67" i="11"/>
  <c r="K50" i="11"/>
  <c r="J50" i="11"/>
  <c r="G50" i="11"/>
  <c r="F50" i="11"/>
  <c r="E50" i="11"/>
  <c r="D50" i="11"/>
  <c r="C50" i="11"/>
  <c r="J11" i="11" s="1"/>
  <c r="K33" i="11"/>
  <c r="J33" i="11"/>
  <c r="G33" i="11"/>
  <c r="F33" i="11"/>
  <c r="E33" i="11"/>
  <c r="D33" i="11"/>
  <c r="C33" i="11"/>
  <c r="K101" i="10"/>
  <c r="J101" i="10"/>
  <c r="G101" i="10"/>
  <c r="F101" i="10"/>
  <c r="E101" i="10"/>
  <c r="D101" i="10"/>
  <c r="C101" i="10"/>
  <c r="K84" i="10"/>
  <c r="J84" i="10"/>
  <c r="G84" i="10"/>
  <c r="F84" i="10"/>
  <c r="E84" i="10"/>
  <c r="D84" i="10"/>
  <c r="C84" i="10"/>
  <c r="K67" i="10"/>
  <c r="J67" i="10"/>
  <c r="G67" i="10"/>
  <c r="F67" i="10"/>
  <c r="E67" i="10"/>
  <c r="D67" i="10"/>
  <c r="C67" i="10"/>
  <c r="K50" i="10"/>
  <c r="J50" i="10"/>
  <c r="G50" i="10"/>
  <c r="F50" i="10"/>
  <c r="E50" i="10"/>
  <c r="D50" i="10"/>
  <c r="C50" i="10"/>
  <c r="K33" i="10"/>
  <c r="J33" i="10"/>
  <c r="G33" i="10"/>
  <c r="F33" i="10"/>
  <c r="E33" i="10"/>
  <c r="D33" i="10"/>
  <c r="C33" i="10"/>
  <c r="J101" i="9"/>
  <c r="K101" i="9"/>
  <c r="G101" i="9"/>
  <c r="F101" i="9"/>
  <c r="E101" i="9"/>
  <c r="D101" i="9"/>
  <c r="C101" i="9"/>
  <c r="K84" i="9"/>
  <c r="J84" i="9"/>
  <c r="G84" i="9"/>
  <c r="F84" i="9"/>
  <c r="E84" i="9"/>
  <c r="D84" i="9"/>
  <c r="C84" i="9"/>
  <c r="K67" i="9"/>
  <c r="J67" i="9"/>
  <c r="G67" i="9"/>
  <c r="F67" i="9"/>
  <c r="E67" i="9"/>
  <c r="D67" i="9"/>
  <c r="C67" i="9"/>
  <c r="J50" i="9"/>
  <c r="G50" i="9"/>
  <c r="C50" i="9"/>
  <c r="K50" i="9"/>
  <c r="F50" i="9"/>
  <c r="E50" i="9"/>
  <c r="D50" i="9"/>
  <c r="K33" i="9"/>
  <c r="J33" i="9"/>
  <c r="D33" i="9"/>
  <c r="E33" i="9"/>
  <c r="F33" i="9"/>
  <c r="G33" i="9"/>
  <c r="C33" i="9"/>
  <c r="K114" i="9" l="1"/>
  <c r="J11" i="9"/>
  <c r="C108" i="9"/>
  <c r="J10" i="9"/>
  <c r="E10" i="12" s="1"/>
  <c r="E27" i="12"/>
  <c r="E25" i="12"/>
  <c r="E26" i="12"/>
  <c r="E24" i="12"/>
  <c r="D110" i="9"/>
  <c r="E28" i="13"/>
  <c r="E35" i="13" s="1"/>
  <c r="C108" i="11"/>
  <c r="D110" i="11"/>
  <c r="J112" i="9"/>
  <c r="J112" i="11"/>
  <c r="K114" i="11"/>
  <c r="C108" i="10"/>
  <c r="J112" i="10"/>
  <c r="K114" i="10"/>
  <c r="D110" i="10"/>
  <c r="F8" i="9"/>
  <c r="F6" i="9" s="1"/>
  <c r="D14" i="12"/>
  <c r="E14" i="12" s="1"/>
  <c r="D13" i="12"/>
  <c r="E13" i="12" s="1"/>
  <c r="D12" i="12"/>
  <c r="E12" i="12" s="1"/>
  <c r="D11" i="12"/>
  <c r="E11" i="12" s="1"/>
  <c r="C117" i="9" l="1"/>
  <c r="E37" i="13"/>
  <c r="H47" i="1"/>
  <c r="C117" i="11"/>
  <c r="C117" i="10"/>
  <c r="H39" i="14"/>
  <c r="H38" i="14"/>
  <c r="H37" i="14"/>
  <c r="H36" i="14"/>
  <c r="H35" i="14"/>
  <c r="H34" i="14"/>
  <c r="I39" i="14" l="1"/>
  <c r="E54" i="12"/>
  <c r="E52" i="12"/>
  <c r="E50" i="12"/>
  <c r="E48" i="12"/>
  <c r="E46" i="12"/>
  <c r="H39" i="13"/>
  <c r="H38" i="13"/>
  <c r="H37" i="13"/>
  <c r="H36" i="13"/>
  <c r="H35" i="13"/>
  <c r="H34" i="13"/>
  <c r="I39" i="13" l="1"/>
  <c r="H37" i="12"/>
  <c r="H36" i="12"/>
  <c r="H35" i="12"/>
  <c r="H39" i="12"/>
  <c r="H38" i="12"/>
  <c r="H34" i="12"/>
  <c r="E28" i="14" l="1"/>
  <c r="E35" i="14" s="1"/>
  <c r="E37" i="14" l="1"/>
  <c r="I47" i="1"/>
  <c r="E15" i="14"/>
  <c r="E15" i="13"/>
  <c r="I85" i="1"/>
  <c r="H85" i="1"/>
  <c r="G85" i="1"/>
  <c r="G84" i="1"/>
  <c r="H84" i="1"/>
  <c r="I84" i="1"/>
  <c r="I86" i="1"/>
  <c r="H86" i="1"/>
  <c r="G86" i="1"/>
  <c r="F12" i="13" l="1"/>
  <c r="F13" i="13"/>
  <c r="F14" i="13"/>
  <c r="H14" i="13" s="1"/>
  <c r="F11" i="13"/>
  <c r="F10" i="13"/>
  <c r="E33" i="14"/>
  <c r="F14" i="14"/>
  <c r="H14" i="14" s="1"/>
  <c r="F13" i="14"/>
  <c r="H13" i="14" s="1"/>
  <c r="F12" i="14"/>
  <c r="G25" i="14"/>
  <c r="H25" i="14" s="1"/>
  <c r="F11" i="14"/>
  <c r="H11" i="14" s="1"/>
  <c r="G23" i="14"/>
  <c r="H23" i="14" s="1"/>
  <c r="G22" i="14"/>
  <c r="H22" i="14" s="1"/>
  <c r="G24" i="14"/>
  <c r="H24" i="14" s="1"/>
  <c r="F10" i="14"/>
  <c r="H10" i="14" s="1"/>
  <c r="E33" i="13"/>
  <c r="G25" i="13"/>
  <c r="H25" i="13" s="1"/>
  <c r="H13" i="13"/>
  <c r="G24" i="13"/>
  <c r="H24" i="13" s="1"/>
  <c r="H12" i="13"/>
  <c r="G23" i="13"/>
  <c r="H23" i="13" s="1"/>
  <c r="H11" i="13"/>
  <c r="H10" i="13"/>
  <c r="G22" i="13"/>
  <c r="H22" i="13" s="1"/>
  <c r="H18" i="14"/>
  <c r="H12" i="14"/>
  <c r="H18" i="13"/>
  <c r="E15" i="12"/>
  <c r="E39" i="14" l="1"/>
  <c r="I45" i="1"/>
  <c r="I49" i="1" s="1"/>
  <c r="E39" i="13"/>
  <c r="H45" i="1"/>
  <c r="F14" i="12"/>
  <c r="H14" i="12" s="1"/>
  <c r="F10" i="12"/>
  <c r="H10" i="12" s="1"/>
  <c r="F13" i="12"/>
  <c r="H13" i="12" s="1"/>
  <c r="F11" i="12"/>
  <c r="H11" i="12" s="1"/>
  <c r="F12" i="12"/>
  <c r="E33" i="12"/>
  <c r="G25" i="12"/>
  <c r="H12" i="12"/>
  <c r="I15" i="14"/>
  <c r="I26" i="14"/>
  <c r="I26" i="13"/>
  <c r="I15" i="13"/>
  <c r="H37" i="1" l="1"/>
  <c r="H35" i="1"/>
  <c r="H34" i="1"/>
  <c r="H36" i="1"/>
  <c r="G45" i="1"/>
  <c r="I41" i="14"/>
  <c r="G53" i="14" s="1"/>
  <c r="I41" i="13"/>
  <c r="G53" i="13" l="1"/>
  <c r="G43" i="13"/>
  <c r="G44" i="13"/>
  <c r="G51" i="14"/>
  <c r="G47" i="14"/>
  <c r="G46" i="14"/>
  <c r="G49" i="14"/>
  <c r="G48" i="14"/>
  <c r="G45" i="14"/>
  <c r="G44" i="14"/>
  <c r="G50" i="14"/>
  <c r="G43" i="14"/>
  <c r="G52" i="14"/>
  <c r="G52" i="13"/>
  <c r="G50" i="13"/>
  <c r="G46" i="13"/>
  <c r="G48" i="13"/>
  <c r="G51" i="13"/>
  <c r="G49" i="13"/>
  <c r="G47" i="13"/>
  <c r="G45" i="13"/>
  <c r="E28" i="12"/>
  <c r="E35" i="12" l="1"/>
  <c r="G23" i="12"/>
  <c r="H23" i="12" s="1"/>
  <c r="G22" i="12"/>
  <c r="H22" i="12" s="1"/>
  <c r="G24" i="12"/>
  <c r="H24" i="12" s="1"/>
  <c r="I54" i="14"/>
  <c r="H58" i="1" s="1"/>
  <c r="H25" i="12"/>
  <c r="I54" i="13"/>
  <c r="H18" i="12"/>
  <c r="I39" i="12"/>
  <c r="I87" i="1"/>
  <c r="H87" i="1"/>
  <c r="H49" i="1"/>
  <c r="G47" i="1" l="1"/>
  <c r="G49" i="1" s="1"/>
  <c r="E37" i="12"/>
  <c r="E39" i="12" s="1"/>
  <c r="I58" i="1"/>
  <c r="H57" i="1"/>
  <c r="H62" i="1" s="1"/>
  <c r="I67" i="1" s="1"/>
  <c r="I57" i="1"/>
  <c r="I26" i="12"/>
  <c r="I15" i="12"/>
  <c r="G87" i="1"/>
  <c r="H63" i="1"/>
  <c r="I68" i="1" l="1"/>
  <c r="I73" i="1" s="1"/>
  <c r="I94" i="1" s="1"/>
  <c r="I72" i="1"/>
  <c r="I93" i="1" s="1"/>
  <c r="I41" i="12"/>
  <c r="G47" i="12" s="1"/>
  <c r="G44" i="12" l="1"/>
  <c r="G53" i="12"/>
  <c r="G52" i="12"/>
  <c r="G45" i="12"/>
  <c r="G49" i="12"/>
  <c r="G46" i="12"/>
  <c r="G51" i="12"/>
  <c r="G48" i="12"/>
  <c r="G50" i="12"/>
  <c r="G43" i="12"/>
  <c r="I54" i="12" l="1"/>
  <c r="I56" i="1" s="1"/>
  <c r="H56" i="1" l="1"/>
  <c r="H61" i="1" s="1"/>
  <c r="I66" i="1" l="1"/>
  <c r="I71" i="1" s="1"/>
  <c r="I92" i="1" s="1"/>
  <c r="I98" i="1" l="1"/>
  <c r="I97" i="1"/>
  <c r="G104" i="1"/>
  <c r="H104" i="1"/>
</calcChain>
</file>

<file path=xl/sharedStrings.xml><?xml version="1.0" encoding="utf-8"?>
<sst xmlns="http://schemas.openxmlformats.org/spreadsheetml/2006/main" count="1321" uniqueCount="446">
  <si>
    <t>UFFICIO  URBANISTICA</t>
  </si>
  <si>
    <t>VIA SANT' ANDREA - 09010 GONNESA (CI)</t>
  </si>
  <si>
    <t>Tel. 0781 4680306 / 308 – FAX 0781 4680309</t>
  </si>
  <si>
    <t xml:space="preserve">mail: urbanistica@comune.gonnesa.ca.it - utc@comune.gonnesa.ca.it – </t>
  </si>
  <si>
    <t xml:space="preserve">PEC: urbanistica@pec.comune.gonnesa.ca.it - protocollo@pec.comune.gonnesa.ca.it – </t>
  </si>
  <si>
    <t>DENOMINAZIONE PROGETTO</t>
  </si>
  <si>
    <t>INDIRIZZO E RIFERIMENTO CATASTALE</t>
  </si>
  <si>
    <t>CASI CON TITOLO ABILITATIVO EDILIZIO ONEROSO</t>
  </si>
  <si>
    <t>CASI DI ESENZIONE (art. 17 D.P.R. 6 giugno 2001, n. 380 e ss.mm.ii.)</t>
  </si>
  <si>
    <t>mc</t>
  </si>
  <si>
    <t>Zona urbanistica</t>
  </si>
  <si>
    <t>TABELLA RIASSUNTIVA ONERI URBANIZZAZIONE PRIMARIA E SECONDARIA</t>
  </si>
  <si>
    <t>ZONA A</t>
  </si>
  <si>
    <t>RESIDENZE</t>
  </si>
  <si>
    <t>ZONA E</t>
  </si>
  <si>
    <t>ZONA F</t>
  </si>
  <si>
    <t>€ / mc</t>
  </si>
  <si>
    <t>(risultante dallo schema planovolumetrico e di calcolo dettagliato in progetto)</t>
  </si>
  <si>
    <t>ZONA D</t>
  </si>
  <si>
    <t>ZONA G</t>
  </si>
  <si>
    <t>espressi in € / mc</t>
  </si>
  <si>
    <t>ZONA B</t>
  </si>
  <si>
    <t>ZONA C</t>
  </si>
  <si>
    <t>(TAB.C)</t>
  </si>
  <si>
    <t>2x(TAB.C)</t>
  </si>
  <si>
    <t>ATTIVITà INDUSTRIALI</t>
  </si>
  <si>
    <t>ATTIVITà DIREZIONALI TERZIARIE</t>
  </si>
  <si>
    <t>ATTIVITà SPECIALI</t>
  </si>
  <si>
    <t>€</t>
  </si>
  <si>
    <t>Eventuale aumento o riduzione piano casa</t>
  </si>
  <si>
    <t>prima abitazione</t>
  </si>
  <si>
    <r>
      <t>zona F turistica</t>
    </r>
    <r>
      <rPr>
        <sz val="8"/>
        <color theme="1"/>
        <rFont val="Times New Roman"/>
        <family val="1"/>
      </rPr>
      <t xml:space="preserve"> (300 metri dalla linea di battigia)</t>
    </r>
  </si>
  <si>
    <t>demoliz.+ricostruz. (parte ricostruita)</t>
  </si>
  <si>
    <t>demoliz.+ricostruz (incremento)</t>
  </si>
  <si>
    <t>CONTRIBUTO SUL COSTO DI COSTRUZIONE</t>
  </si>
  <si>
    <t>CONTRIBUTO PER ONERI DI URBANIZZAZIONE 
(PRIMARIA E SECONDARIA)</t>
  </si>
  <si>
    <t>Superficie utile non residenziale o Superficie utile accessoria</t>
  </si>
  <si>
    <t>Superficie utile residenziale o Superficie utile principale</t>
  </si>
  <si>
    <t>mq</t>
  </si>
  <si>
    <t xml:space="preserve">CALCOLO DELLA SUPERFICIE COMPLESSIVA </t>
  </si>
  <si>
    <t>STATO ATTUALE O IN ACCERTAMENTO</t>
  </si>
  <si>
    <t>STATO DI PROGETTO</t>
  </si>
  <si>
    <t>Totale incrementi del costo di costruzione</t>
  </si>
  <si>
    <t>(Legge 28/01/1977 n°10 - D.M.10/05/1977 pubbl. su G.U. n. 146 del 31.05.77 e s.m.i.)</t>
  </si>
  <si>
    <t>Tabella 1 - Incremento per superfice utile abitabile</t>
  </si>
  <si>
    <t>Classi di</t>
  </si>
  <si>
    <t>N.</t>
  </si>
  <si>
    <t>S.U. abitabile</t>
  </si>
  <si>
    <t>Rapporto rispetto</t>
  </si>
  <si>
    <t>%</t>
  </si>
  <si>
    <t>% incremento</t>
  </si>
  <si>
    <t>INCREMENTO</t>
  </si>
  <si>
    <t>superfici (mq)</t>
  </si>
  <si>
    <t>alloggi</t>
  </si>
  <si>
    <t>mq.</t>
  </si>
  <si>
    <t>al totale S.U.</t>
  </si>
  <si>
    <t>incremento</t>
  </si>
  <si>
    <t>per classi di sup.</t>
  </si>
  <si>
    <t>(1)</t>
  </si>
  <si>
    <t>(2)</t>
  </si>
  <si>
    <t>(3)</t>
  </si>
  <si>
    <t>(4)=(3):Su</t>
  </si>
  <si>
    <t>(5)</t>
  </si>
  <si>
    <t>(6)=(4)x(5)</t>
  </si>
  <si>
    <t>&gt;95  -&gt;110</t>
  </si>
  <si>
    <t xml:space="preserve"> </t>
  </si>
  <si>
    <t>&gt;110 -&gt;130</t>
  </si>
  <si>
    <t>&gt;130 -&gt;160</t>
  </si>
  <si>
    <t>&gt;160</t>
  </si>
  <si>
    <t>Tot. Su</t>
  </si>
  <si>
    <t>Tabella 3 - Increm. per superfici relative alla Tab.2</t>
  </si>
  <si>
    <t xml:space="preserve">                     Snr/Sux100=.........%</t>
  </si>
  <si>
    <t>Destinazioni</t>
  </si>
  <si>
    <t>superf. netta mq</t>
  </si>
  <si>
    <t>Intervalli .......%</t>
  </si>
  <si>
    <t>Ipotesi che</t>
  </si>
  <si>
    <t>Cantinole,soffitte,locali mot.</t>
  </si>
  <si>
    <t>ricorre</t>
  </si>
  <si>
    <t>ascensore,cabine idriche, la-</t>
  </si>
  <si>
    <t>(indicare 1)</t>
  </si>
  <si>
    <t>vatoi comuni, centrali term.</t>
  </si>
  <si>
    <t>ed altri locali a stretto servizio</t>
  </si>
  <si>
    <t>&gt;50 -&gt;75</t>
  </si>
  <si>
    <t>delle residenze</t>
  </si>
  <si>
    <t>&gt;75 -&gt;100</t>
  </si>
  <si>
    <t>Autorimesse</t>
  </si>
  <si>
    <t>&gt;100</t>
  </si>
  <si>
    <t>Androni e porticati liberi</t>
  </si>
  <si>
    <t>Logge e balconi</t>
  </si>
  <si>
    <t>Tot.Snr</t>
  </si>
  <si>
    <t>Tabella 4 - Incremento per caratteristiche</t>
  </si>
  <si>
    <t>Denominaz.</t>
  </si>
  <si>
    <t>Sigla</t>
  </si>
  <si>
    <t>Superficie (mq)</t>
  </si>
  <si>
    <t>caratteristiche</t>
  </si>
  <si>
    <t>Su</t>
  </si>
  <si>
    <t>non residenz.</t>
  </si>
  <si>
    <t>Snr</t>
  </si>
  <si>
    <t>Superficie</t>
  </si>
  <si>
    <t>ragguagliata</t>
  </si>
  <si>
    <t>60%snr</t>
  </si>
  <si>
    <t>Sc</t>
  </si>
  <si>
    <t>TOT.  INCREM.</t>
  </si>
  <si>
    <t>TOT.INCREM.</t>
  </si>
  <si>
    <t>classe edif.</t>
  </si>
  <si>
    <t>fino a 5 incluso</t>
  </si>
  <si>
    <t>I</t>
  </si>
  <si>
    <t>da 5 a 10 incluso</t>
  </si>
  <si>
    <t>II</t>
  </si>
  <si>
    <t>da 10 a 15 incluso</t>
  </si>
  <si>
    <t>III</t>
  </si>
  <si>
    <t>Superf. netta</t>
  </si>
  <si>
    <t>da 15 a 20 incluso</t>
  </si>
  <si>
    <t>IV</t>
  </si>
  <si>
    <t>non residenz</t>
  </si>
  <si>
    <t>Sn</t>
  </si>
  <si>
    <t>da 20 a 25 incluso</t>
  </si>
  <si>
    <t>V</t>
  </si>
  <si>
    <t>da 25 a 30 incluso</t>
  </si>
  <si>
    <t>VI</t>
  </si>
  <si>
    <t>Sa</t>
  </si>
  <si>
    <t>da 30 a 35 incluso</t>
  </si>
  <si>
    <t>VII</t>
  </si>
  <si>
    <t>da 35 a 40 incluso</t>
  </si>
  <si>
    <t>VIII</t>
  </si>
  <si>
    <t>60%Sa</t>
  </si>
  <si>
    <t>da 40 a 45 incluso</t>
  </si>
  <si>
    <t>IX</t>
  </si>
  <si>
    <t>Superf.totale</t>
  </si>
  <si>
    <t>da 45 a 50 incluso</t>
  </si>
  <si>
    <t>X</t>
  </si>
  <si>
    <t>St</t>
  </si>
  <si>
    <t>otre 50</t>
  </si>
  <si>
    <t>XI</t>
  </si>
  <si>
    <t>%Tot. Su Tabella 1</t>
  </si>
  <si>
    <t>S.U.C.</t>
  </si>
  <si>
    <t>Maggiorazione percentuale del costo unitario di costruzione in base alla classe</t>
  </si>
  <si>
    <t>A</t>
  </si>
  <si>
    <t>B</t>
  </si>
  <si>
    <t>C</t>
  </si>
  <si>
    <t>Costo standard di costruzione edificio nuovo (C = B x S.U.C.)</t>
  </si>
  <si>
    <t>Costo di costruzione determinato con prospetto ministeriale</t>
  </si>
  <si>
    <t>Percentuale del costo di costruzione o computo (Tabella A)</t>
  </si>
  <si>
    <t>Quota base</t>
  </si>
  <si>
    <t>sommano</t>
  </si>
  <si>
    <t>Percentuale sul contributo (Decreto Assess. EE.LL.FF.U. 71U-1978)</t>
  </si>
  <si>
    <t xml:space="preserve">Costo opere urb.prim. : C't  = Cbase x Pd  x  Pg  x Pz  x P’
Costo opere urb.sec. :  C’'t  = Cbase x Pd  x  Pg  x Pz  x P’’
</t>
  </si>
  <si>
    <t>Costo opere urb.sec. :  C’'t  = Cbase x Pd  x  Pg  x Pz  x P’’</t>
  </si>
  <si>
    <t>Ubicazione</t>
  </si>
  <si>
    <t xml:space="preserve">Quota </t>
  </si>
  <si>
    <t>Classe I 
Comuni con oltre 20000 abitanti</t>
  </si>
  <si>
    <t>Classe II
Comuni con oltre 10000 abitanti</t>
  </si>
  <si>
    <t>Classe III
Comuni con oltre 2000 abitanti</t>
  </si>
  <si>
    <t>Classe IV
Comuni fino a 2000 abitanti</t>
  </si>
  <si>
    <t>+</t>
  </si>
  <si>
    <t>Caratteristiche</t>
  </si>
  <si>
    <t>Tipologie</t>
  </si>
  <si>
    <t>Ville mono-pluri familiari (per tutte le classi)</t>
  </si>
  <si>
    <t>Destinazione</t>
  </si>
  <si>
    <t>Tipologia</t>
  </si>
  <si>
    <t>Ubicazione, comune classe</t>
  </si>
  <si>
    <t>P</t>
  </si>
  <si>
    <t>Contributo percentuale sul costo standard di costruzione (D = C x P)</t>
  </si>
  <si>
    <t>D</t>
  </si>
  <si>
    <t>E</t>
  </si>
  <si>
    <t>F</t>
  </si>
  <si>
    <t>Eventuale computo metrico edificio esistente in ristrutturazione o per mutamento destinazione d'uso</t>
  </si>
  <si>
    <t>Importo dovuto</t>
  </si>
  <si>
    <t>Accertamento di conformità (raddoppio)</t>
  </si>
  <si>
    <t>Opere in variazione</t>
  </si>
  <si>
    <t>Percentuale costo di costruzione per attività particolari</t>
  </si>
  <si>
    <t>Commerciale (Delibera C.C. n. 49-2000)</t>
  </si>
  <si>
    <t>altro (Delib. C.C. 162 del 14/07/1978)</t>
  </si>
  <si>
    <t>Interventi da realizzare nelle zone agricole, ivi comprese le residenze, in funzione della conduzione del fondo e delle esigenze dell’imprenditore agricolo a titolo principale, ai sensi dell’articolo 12 della legge 9 maggio 1975, n. 153</t>
  </si>
  <si>
    <t>Interventi di ristrutturazione e di ampliamento, in misura non superiore al 20%, di edifici unifamiliari</t>
  </si>
  <si>
    <t>Interventi da realizzare in attuazione di norme o di provvedimenti emanati a seguito di pubbliche calamità</t>
  </si>
  <si>
    <t>Nuovi impianti, lavori, opere, modifiche, installazioni, relativi alle fonti rinnovabili di energia, alla conservazione, al risparmio e all'uso razionale dell'energia, nel rispetto delle norme urbanistiche, di tutela dell’assetto idrogeologico, artistico-storico e ambientale</t>
  </si>
  <si>
    <t>Nessuno</t>
  </si>
  <si>
    <t>G</t>
  </si>
  <si>
    <t>ATTIVITà PARARICETTIVE</t>
  </si>
  <si>
    <t>ATTIVITà ARTIGIANALI - CAT. A</t>
  </si>
  <si>
    <t>ATTIVITà ARTIGIANALI - CAT. B</t>
  </si>
  <si>
    <t>ATTUALE</t>
  </si>
  <si>
    <t>PROG.</t>
  </si>
  <si>
    <t>%Tab.A</t>
  </si>
  <si>
    <t>NOTA: i dati da compilare sono indicati con fondo azzurro</t>
  </si>
  <si>
    <t>ISTRUZIONI</t>
  </si>
  <si>
    <t>PROSPETTI DI CALCOLO E AUTOLIQUIDAZIONE DEGLI ONERI DI COSTRUZIONE</t>
  </si>
  <si>
    <t>RESIDENZIALE</t>
  </si>
  <si>
    <t xml:space="preserve">NON RESIDENZIALE </t>
  </si>
  <si>
    <t>AUTORIMESSE</t>
  </si>
  <si>
    <t>ANDRONI E PORTICATI</t>
  </si>
  <si>
    <t>LOGGE E  BALCONI</t>
  </si>
  <si>
    <t>(scheda Tab1)</t>
  </si>
  <si>
    <t>inserire i dati nelle caselle evidenziate su fondo blu</t>
  </si>
  <si>
    <t>3. COMPILAZIONE DELLE SCHEDE 1a-1b-1c riportanti le superfici utili nelle tre situazioni per quanto applicabili (ultima concessione edilizia, stato attuale, stato di progetto)</t>
  </si>
  <si>
    <t>1. PREDISPOSIZIONE DEL PLANOVOLUMETRICO indicante gli schemi grafici quotati e il calcolo dettagliato della superficie del lotto e del volume urbanistico, quest'ultimo nelle tre situazioni per quanto applicabili (ultima concessione edilizia, stato attuale, stato di progetto) conformi al vigente regolamento edilizio e alle vigenti norme urbanistiche.</t>
  </si>
  <si>
    <t>5. COMPILAZIONE DELLA SCHEDA 3 "PROSPETTO DI AUTOLIQUIDAZIONE DEGLI ONERI DI COSTRUZIONE" inserire la denominazione del progetto, l'indirizzo, la destinazione delll'immobile (elenco a tendina), la zona urbanistica (elenco a tendina), l'importo unitario a metro cubo (vedi tabella "Tab1_costi unitari oneri urbanizzazione"), le superfici utili nelle tre situazioni per quanto applicabili (ultima concessione edilizia, stato attuale, stato di progetto), la percentuale totale degli incrementi del costo di costruzione e la relativa classe nelle tre situazioni per quanto applicabili (ultima concessione edilizia, stato attuale, stato di progetto), l'eventuale importo risultante da computo metrico di quote determinate dal valore dei lavori (es. cambio di destinazione d'uso) e la relativa percentuale di calcolo (vedi Tab. 2 - Percentuale costo di costruzione per attività particolari), i dati per la percentuale regionale desunti dalla Tab. 3 (Ubicazione-Classe del comune, tipologia, caratteristiche, zona urbanistica) e le relative percentuali nelle tre situazioni per quanto applicabili (ultima concessione edilizia, stato attuale, stato di progetto)</t>
  </si>
  <si>
    <t>7. COMPILAZIONE DELLA SCHEDA 4 - DIRITTI DI SEGRETERIA</t>
  </si>
  <si>
    <t>8. I VERSAMENTI VANNO EFFETTUATI SUL CONTO CORRENTE POSTALE N. 16215097 intestato a “Comune di Gonnesa – Servizio di Tesoreria” specificando la causale. Deve essere effettuato un versamento per gli oneri di urbanizzazione, un versamento per il costo di costruzione ed un versamento per i diritti di segreteria. Per i bolli può essere utilizzato l'auto-assolvimento mediante il modello F32/SUE.</t>
  </si>
  <si>
    <t>9. IN CASO DI RATEIZZAZIONE DEGLI ONERI DI COSTRUZIONE O DI CONVENZIONAMENTO PER IL COSTO DI COSTRUZIONE occorre presentare apposita domanda in carta libera. La rateizzazione avverrà nel rispetto delle disposizioni del regolamento edilizio del PUC2016 (articolo 35). 
Per gli interventi di edilizia abitativa, ivi compresi quelli su edifici esistenti, il contributo per il rilascio del permesso di costruire è ridotto alla sola quota relativa agli oneri di urbanizzazione qualora il titolare del permesso si impegni a mezzo di convenzione con il Comune, a praticare prezzi di vendita e canoni di locazione determinati ai sensi della convenzione tipo approvata dalla Regione Sarda.
Il contributo relativo agli oneri di urbanizzazione primaria e secondaria, determinato ai sensi dell’articolo 16 del D.P.R. 6 giugno 2001, n. 380 e successive modificazioni ed integrazioni sarà da corrispondersi in unica soluzione, oppure, con versamento rateale della prima rata pari al 50% dell’intero importo prima dell’emissione del permesso di costruire, e corresponsione del saldo entro 24 mesi dalla data di ultimazione dei lavori.
L’importo rateizzato dovrà essere garantito con polizza fidejussoria o con fidejussione bancaria da depositarsi prima dell’emissione del provvedimento autorizzativo.
Il contributo commisurato al costo di costruzione dell’edificio, determinato ai sensi dell’articolo 16 del D.P.R. 6 giugno 2001, n. 380 e successive modificazioni ed integrazioni sarà da corrispondersi in unica soluzione, oppure, con versamento rateale della prima rata pari al 50% dell’intero importo prima dell’emissione del permesso di costruire, e corresponsione del saldo entro 24 mesi dalla data di ultimazione dei lavori.
L’importo rateizzato dovrà essere garantito con polizza fidejussoria o con fidejussione bancaria da depositarsi prima dell’emissione del provvedimento autorizzativo.
Il mancato versamento degli oneri nei termini sopra indicati, comporta:
a) l’aumento del contributo in misura pari al 20% qualora il versamento sia effettuato nei successivi 120 giorni;
b) l’aumento del contributo nella misura del 50% qualora il versamento sia effettuato nei 60 giorni successivi al termine di cui alla precedente lettera a);
l’aumento del contributo in misura pari al 100% qualora il versamento sia effettuato nei 60 giorni successivi al termine di cui alla precedente lettera b).</t>
  </si>
  <si>
    <t>6. COMPILAZIONE DELLA SCHEDA 3 "PROSPETTO DI AUTOLIQUIDAZIONE DEGLI ONERI DI COSTRUZIONE" inserire la denominazione del progetto, l'indirizzo, la destinazione delll'immobile (elenco a tendina), la tipologia di lavori, la zona urbanistica (elenco a tendina), l'importo unitario a metro cubo (vedi tabella "Tab1_costi unitari oneri urbanizzazione"), le superfici utili nelle tre situazioni per quanto applicabili (ultima concessione edilizia, stato attuale, stato di progetto), la percentuale totale degli incrementi del costo di costruzione e la relativa classe nelle tre situazioni per quanto applicabili (ultima concessione edilizia, stato attuale, stato di progetto), l'eventuale importo risultante da computo metrico di quote determinate dal valore dei lavori (es. cambio di destinazione d'uso) e la relativa percentuale di calcolo (vedi Tab. 2 - Percentuale costo di costruzione per attività particolari), i dati per la percentuale regionale desunti dalla Tab. 3 (Ubicazione-Classe del comune, tipologia, caratteristiche, zona urbanistica) e le relative percentuali nelle tre situazioni per quanto applicabili (ultima concessione edilizia, stato attuale, stato di progetto)</t>
  </si>
  <si>
    <t>NOTA: TABELLE C - vedere D.Assessore EE.LL.FF.U. 31 gennaio 1978 n. 70</t>
  </si>
  <si>
    <t>NOTA: I VALORI SU FONDO AZZURRO POSSONO ESSERE ACQUISITI MEDIANTE COPIA-INCOLLA DELLA RELATIVA CELLA</t>
  </si>
  <si>
    <t>TORNA ALLA SCHEDA 3 - COSTO DI COSTRUZIONE E ONERI URBANIZZAZIONE</t>
  </si>
  <si>
    <t>***AVVIA SUBITO LA COMPILAZIONE***</t>
  </si>
  <si>
    <t>***INIZIA LA COMPILAZIONE***</t>
  </si>
  <si>
    <t>PASSA AL FOGLIO SUCCESSIVO</t>
  </si>
  <si>
    <t>TORNA ALLE ISTRUZIONI</t>
  </si>
  <si>
    <t>Mutamento destinazione d'uso (C x %Tab.A)</t>
  </si>
  <si>
    <t>ASSEVERAZIONE DEL TECNICO PROGETTISTA.</t>
  </si>
  <si>
    <t>ATTESTA</t>
  </si>
  <si>
    <t>dati anagrafici completi:</t>
  </si>
  <si>
    <t>Si allega copia del documento di identità in corso di validità</t>
  </si>
  <si>
    <t>a conoscenza delle sanzioni di legge in caso di mendaci dichiarazioni</t>
  </si>
  <si>
    <t xml:space="preserve">Il sottoscritto </t>
  </si>
  <si>
    <t xml:space="preserve">Data </t>
  </si>
  <si>
    <t>firma del tecnico incaricato</t>
  </si>
  <si>
    <t>N.B. Documento da firmare digitalmente ai sensi del DPR.28 dicembre 2000, n. 445, e del D.Lgs. 7 marzo 2005, n. 82</t>
  </si>
  <si>
    <t>ATTIVITà TURISTICHE - RICETTIVE - CAT. I</t>
  </si>
  <si>
    <t>ATTIVITà TURISTICHE - RICETTIVE - CAT. II</t>
  </si>
  <si>
    <t>ATTIVITà TURISTICHE - RICETTIVE - CAT. III</t>
  </si>
  <si>
    <t>n.a.</t>
  </si>
  <si>
    <t>NOTA: compilare i riquadri successivi con fondo azzuro solo se la casella "Casi di esenzione" indica "Nessuno"; in caso contrario ignorre i dati inseriti nelle successive caselle con fondo azzurro.</t>
  </si>
  <si>
    <t>(nome e cognome del tecnico incaricato) - codice fiscale</t>
  </si>
  <si>
    <t>(luogo e data di nascita, luogo e indirizzo di residenza)</t>
  </si>
  <si>
    <t>(riportare cognome e nome in stampatello maiuscolo)</t>
  </si>
  <si>
    <t>PROGETTO</t>
  </si>
  <si>
    <t>Media</t>
  </si>
  <si>
    <t xml:space="preserve">Edifici isolati pluri familiari </t>
  </si>
  <si>
    <t>Edifici a torre, in linea, a schiera e tipologie tradizionali dei centri rurali sardi</t>
  </si>
  <si>
    <t>Zona A</t>
  </si>
  <si>
    <t>Zona B</t>
  </si>
  <si>
    <t>Zona C</t>
  </si>
  <si>
    <t>Zona D</t>
  </si>
  <si>
    <t>Economico popolare</t>
  </si>
  <si>
    <t>Lusso</t>
  </si>
  <si>
    <t>PIANO:</t>
  </si>
  <si>
    <t>Superficie in mq</t>
  </si>
  <si>
    <t>TIPOLOGIA DEI LOCALI</t>
  </si>
  <si>
    <t>Denominazione del locale:</t>
  </si>
  <si>
    <t>soggiorno</t>
  </si>
  <si>
    <t>garage</t>
  </si>
  <si>
    <t>2) scala di servizio non prescritta da leggi o regolamenti o imposta da necessità di prevenzione di infortuni o di incendi;</t>
  </si>
  <si>
    <t>3) altezza libera netta di piano superiore a m 3,00 o a quella minima prescritta da norme regolamentari. Per ambienti con altezze diverse si fa riferimento all'altezza media ponderale;</t>
  </si>
  <si>
    <t>4) piscina coperta o scoperta quando sia a servizio di uno o più edifici comprendenti meno di 15 unità immobiliari:</t>
  </si>
  <si>
    <t>5) alloggi di custodia a servizio di uno o più edifici comprendenti meno di 15 unità immobiliari.</t>
  </si>
  <si>
    <t>0) nessuna</t>
  </si>
  <si>
    <t>1) più di un ascensore per ogni scala se questa serve meno di sei piani sopraelevati;</t>
  </si>
  <si>
    <t>maggioraz. %</t>
  </si>
  <si>
    <t>Maggiorazione corrispondente alla classe di incremento %</t>
  </si>
  <si>
    <t>Riepilogo Su, Snr, Sc</t>
  </si>
  <si>
    <t>balcone</t>
  </si>
  <si>
    <t>INTESTATARIO</t>
  </si>
  <si>
    <t>(risultante dai relativi prospetti di calcolo Schede 1a/1b/1c/2a/2b/2c allegati)</t>
  </si>
  <si>
    <t>Classe di maggiorazione 
(numero romano)</t>
  </si>
  <si>
    <t>Costo unitario di costruzione (maggiorato) in base alla classe (B = C.U. x (1 + A)</t>
  </si>
  <si>
    <t>C.U.</t>
  </si>
  <si>
    <t>TORNA ALLA SCHEDA 3 "COSTO DI COSTRUZIONE E ONERI DI URBANIZZAZIONE</t>
  </si>
  <si>
    <t>ULTIMO PROGETTO APPROVATO</t>
  </si>
  <si>
    <t>ULT.PROG.APPR.</t>
  </si>
  <si>
    <t>Caratteristiche*</t>
  </si>
  <si>
    <t>Tabella del Decreto Assess. EE.LL.FF.U. 71U-1978 relativa alle quote del costo di costruzione (art. 6 Legge 28.1.1977, n. 10)</t>
  </si>
  <si>
    <t>Tabella Caratteristiche delle abitazioni di lusso (Decreto Ministero dei Lavori Pubblici 2 agosto 1969, n. 1072)</t>
  </si>
  <si>
    <t xml:space="preserve">1. Le abitazioni realizzate su aree destinate dagli strumenti urbanistici, adottati od approvati, a “ville”, “parco privato” ovvero a costruzioni qualificate dai predetti strumenti come “di lusso”. </t>
  </si>
  <si>
    <t>2. Le abitazioni realizzate su aree per le quali gli strumenti urbanistici, adottati od approvati, prevedono una destinazione con tipologia edilizia di case unifamiliari e con la specifica prescrizione di lotti non inferiori a 3000 mq., escluse le zone agricole, anche se in esse siano consentite costruzioni residenziali.</t>
  </si>
  <si>
    <t xml:space="preserve">3. Le abitazioni facenti parte di fabbricati che abbiano cubatura superiore a 2000 mc. e siano realizzati su lotti nei quali la cubatura edificata risulti inferiore a 25 mc. v.p.p. per ogni 100 mq. di superficie asservita ai fabbricati. </t>
  </si>
  <si>
    <t>4. Le abitazioni unifamiliari dotate di piscina di almeno 80 mq. di superficie o campi da tennis con sottofondo drenato di superficie non inferiore a 650 mq.</t>
  </si>
  <si>
    <t xml:space="preserve">5. Le case composte di uno o più vani costituenti unico alloggio padronale avente superficie utile complessiva superiore a mq. 200 (esclusi i balconi, le terrazze, le cantine, le soffitte, le scale e posto macchine) ed aventi come pertinenza un’area scoperta della superficie di oltre sei volte l’area coperta. </t>
  </si>
  <si>
    <t>6. Le singole unità immobiliari aventi superficie utile complessiva superiore a mq. 240 (esclusi i balconi, le terrazze, le cantine, le soffitte, le scale e posto macchine).</t>
  </si>
  <si>
    <t>7. Le abitazioni facenti parte di fabbricati o costituenti fabbricati insistenti su aree comunque destinate all’edilizia residenziale, quando il costo del terreno coperto e di pertinenza supera di una volta e mezzo il costo della sola costruzione.</t>
  </si>
  <si>
    <t>8. Le case e le singole unità immobiliari che abbiano oltre 4 caratteristiche tra quelle della tabella allegata al Decreto Ministero dei Lavori Pubblici 2 agosto 1969, n. 1072.</t>
  </si>
  <si>
    <t>A. appartamento con Superficie utile complessiva superiore a mq 160, esclusi dal computo terrazze e balconi, cantine, soffitte, scale e posto macchine.</t>
  </si>
  <si>
    <t>C. Ascensori, Quando vi sia più di un ascensore per ogni scala; ogni ascensore in più conta per una caratteristica se la scala serve meno di 7 piani sopraelevati.</t>
  </si>
  <si>
    <t>D. Scala di servizio; Quando non sia prescritta da leggi, regolamenti o imposta da necessità di prevenzione di infortuni od incendi.</t>
  </si>
  <si>
    <t>B. Terrazze a livello coperte e scoperte e balconi con superficie utile complessiva superiore a mq 65 a servizio di una singola unità immobiliare urbana.</t>
  </si>
  <si>
    <t>E. Montacarichi o ascensore di servizio; Quando sono a servizio di meno di 4 piani.</t>
  </si>
  <si>
    <t>F. Scala principale, con pareti rivestite di materiali pregiati per un’altezza superiore a cm 170 di media o
con pareti rivestite di materiali lavorati in modo pregiato.</t>
  </si>
  <si>
    <t>G. Altezza libera netta del piano superiore a m 3,30 salvo che regolamenti edilizi prevedano altezze minime superiori.</t>
  </si>
  <si>
    <t>H. Porte di ingresso agli appartamenti da scala interna (in legno pregiato o massello e lastronato, o di legno intagliato, scolpito o intarsiato, o con decorazioni pregiate sovrapposte od impresse)</t>
  </si>
  <si>
    <t>I. Infissi interni  (in legno pregiato o massello e lastronato, o di legno intagliato, scolpito o intarsiato, o con decorazioni pregiate sovrapposte od impresse) anche se tamburati qualora la loro superficie complessiva superi il 50% (cinquanta per cento) della superficie totale.</t>
  </si>
  <si>
    <t xml:space="preserve">L. Pavimenti eseguiti per una superficie complessiva superiore al 50% (cinquanta per cento) della superficie utile totale dell’appartamento, in materiale pregiato o con materiali lavorati in modo pregiato. </t>
  </si>
  <si>
    <t xml:space="preserve">M. Pareti ,  per oltre il 30% (trenta per cento) della loro superficie complessiva eseguite con materiali e lavori pregiati o
rivestite di stoffe od altri materiali pregiati. 
</t>
  </si>
  <si>
    <t>N. Soffitti a cassettoni decorati oppure decorati con stucchi tirati sul posto o dipinti a mano, escluse le piccole sagome di distacco fra pareti e soffitti.</t>
  </si>
  <si>
    <t>O. Piscina coperta o scoperta, in muratura, quando sia a servizio di un edificio o di un complesso di edifici comprendenti meno di 15 unità immobiliari.</t>
  </si>
  <si>
    <t>P. Campo da tennis a servizio di un edificio o di un complesso di edifici comprendenti meno di 15 unità immobiliari.</t>
  </si>
  <si>
    <t>TABELLA CARATTERISTICHE ABITAZIONI DI LUSSO</t>
  </si>
  <si>
    <t>http://www.regione.sardegna.it/j/v/48?s=1&amp;v=9&amp;c=64&amp;c1=1324&amp;idscheda=288572  (Contributi in conto interessi sui mutui per la costruzione, l'acquisto e il recupero della prima casa di abitazione Legge regionale n. 32 del 30 dicembre 1985)</t>
  </si>
  <si>
    <t>2. Superficie utile abitabile (S.U.R.) dell’alloggio non superiore a mq. 143</t>
  </si>
  <si>
    <t>1. Alloggio senza caratteristiche di lusso, non accatastato nelle categorie A1, A8 e A9.</t>
  </si>
  <si>
    <t>4. Autorimesse o posti - macchina (Sp) per una superficie non superiore a mq. 18</t>
  </si>
  <si>
    <t>3. Superficie non residenziale (Snr) non superiore a mq. 57 (con esclusione di androni d’ingresso, ai porticati liberi e pilotis, alle scale interne ed alle centrali termiche) e altezza media dei locali considerati inferiore a m. 2,40</t>
  </si>
  <si>
    <t>CONDIZIONI PER LE ABITAZIONI ECONOMICO - POPOLARE O DI EDILIZIA RESIDENZIALE AGEVOLATA</t>
  </si>
  <si>
    <t>TABELLA CARATT. ABITAZIONE ECONOMICO - POPOLARE</t>
  </si>
  <si>
    <t>* con riferimento alle norme per l'edilizia residenziale agevolata (L.R. n. 32/1985) e per le costruzioni di lusso (Decreto Ministero dei Lavori Pubblici 2 agosto 1969, n. 1072)</t>
  </si>
  <si>
    <t>TRA STATO ATTUALE / ACCERTAMENTO E ULTIMO PROGETTO APPROVATO</t>
  </si>
  <si>
    <t>TRA PROGETTO E STATO ATTUALE / ACCERTAMENTO</t>
  </si>
  <si>
    <t>TABELLA CASI DI ESENZIONE (art. 17 D.P.R. 6 giugno 2001, n. 380 e ss.mm.ii.)</t>
  </si>
  <si>
    <t>Impianti, attrezzature, opere pubbliche o di interesse generale realizzate dagli enti istituzionalmente competenti nonché  le opere di urbanizzazione, eseguite anche da privati, in attuazione di strumenti urbanistici</t>
  </si>
  <si>
    <t>TABELLA</t>
  </si>
  <si>
    <t>Nuova costruzione</t>
  </si>
  <si>
    <t>Ampliamento volumetrico</t>
  </si>
  <si>
    <t>Mutamento della destinazione d'uso urbanisticamente rilevante  (art. 7 Legge Regionale 23 aprile 2015, n.8)</t>
  </si>
  <si>
    <t>TABELLA TIPOLOGIA DEI LAVORI SOGGETTI AD ONERI DI COSTRUZIONE</t>
  </si>
  <si>
    <t>Altre tipologie non ricadenti nei casi di esenzione  (art. 17 D.P.R. 6 giugno 2001, n. 380 e ss.mm.ii.)</t>
  </si>
  <si>
    <t>la veridicità e la corrispondenza con il progetto di tutti i dati inseriti nelle schede di calcolo 
degli oneri di costruzione cui la presente è allegata.</t>
  </si>
  <si>
    <t>terrazzino</t>
  </si>
  <si>
    <t>Fabbricati in ZONA E o F</t>
  </si>
  <si>
    <t>Zona E</t>
  </si>
  <si>
    <t>*  La zona G non è tabellata</t>
  </si>
  <si>
    <t>(La classe è quella del comune in base al numero degli abitanti, come risultante nello strumento urbanistico vigente)</t>
  </si>
  <si>
    <t>Zona F in comune di classe I</t>
  </si>
  <si>
    <t>Zona F in comune di classe II</t>
  </si>
  <si>
    <t>Zona F in comune di  classe III</t>
  </si>
  <si>
    <t>Zona F in comune di  classe IV</t>
  </si>
  <si>
    <t>* Il comunedi Gonnesa è di classe II in base alla classificazione del PUC2005; con l'entrata in vigore del PUC in adeguamento al PPR diviene di classe III</t>
  </si>
  <si>
    <r>
      <t xml:space="preserve"> PROSPETTO SUPERFICI UTILI IN MQ - </t>
    </r>
    <r>
      <rPr>
        <b/>
        <sz val="8"/>
        <color theme="4"/>
        <rFont val="Times New Roman"/>
        <family val="1"/>
      </rPr>
      <t>ULTIMO PROGETTO APPROVATO</t>
    </r>
  </si>
  <si>
    <t>NUMERO COMPLESSIVO DI UNITÀ IMMOBILIARI IN PROGETTO</t>
  </si>
  <si>
    <t>1) NUMERO DI UNITÀ RESIDENZIALI</t>
  </si>
  <si>
    <t xml:space="preserve">     1A) numero di tipologie residenziali progettate</t>
  </si>
  <si>
    <t>2) NUMERO DI UNITÀ TURISTICHE-COMMERCIALI-DIREZIONALI</t>
  </si>
  <si>
    <t>PRINCIPALE</t>
  </si>
  <si>
    <t>ACCESSORIA</t>
  </si>
  <si>
    <r>
      <t xml:space="preserve"> PROSPETTO SUPERFICI UTILI IN MQ - </t>
    </r>
    <r>
      <rPr>
        <b/>
        <sz val="8"/>
        <color theme="4"/>
        <rFont val="Times New Roman"/>
        <family val="1"/>
      </rPr>
      <t>STATO ATTUALE</t>
    </r>
  </si>
  <si>
    <r>
      <t xml:space="preserve"> PROSPETTO SUPERFICI UTILI IN MQ - </t>
    </r>
    <r>
      <rPr>
        <b/>
        <sz val="8"/>
        <color theme="4"/>
        <rFont val="Times New Roman"/>
        <family val="1"/>
      </rPr>
      <t>STATO DI PROGETTO</t>
    </r>
  </si>
  <si>
    <t xml:space="preserve">     1B) numero di unità residenziali per tipologia: (ordinati per superficie crescente)</t>
  </si>
  <si>
    <t>cucina</t>
  </si>
  <si>
    <t>Cucina</t>
  </si>
  <si>
    <t>Balcone</t>
  </si>
  <si>
    <t>Studio</t>
  </si>
  <si>
    <t>Magazzino</t>
  </si>
  <si>
    <t>Autorimessa</t>
  </si>
  <si>
    <t>Bagno</t>
  </si>
  <si>
    <t>Antibagno</t>
  </si>
  <si>
    <t>Sala attesa</t>
  </si>
  <si>
    <t>Reception</t>
  </si>
  <si>
    <t>Sala ristorante</t>
  </si>
  <si>
    <t>Lavanderia</t>
  </si>
  <si>
    <t>Living room</t>
  </si>
  <si>
    <t>Bagni e antibagni</t>
  </si>
  <si>
    <t>Camere</t>
  </si>
  <si>
    <t>Balconi</t>
  </si>
  <si>
    <t>accessoria</t>
  </si>
  <si>
    <t>Tabella 1 - Incremento per superfice utile abitabile (art. 5)</t>
  </si>
  <si>
    <r>
      <t>&lt;</t>
    </r>
    <r>
      <rPr>
        <sz val="8"/>
        <rFont val="Times New Roman"/>
        <family val="1"/>
      </rPr>
      <t>95</t>
    </r>
  </si>
  <si>
    <r>
      <t>&lt;</t>
    </r>
    <r>
      <rPr>
        <sz val="8"/>
        <color indexed="20"/>
        <rFont val="Times New Roman"/>
        <family val="1"/>
      </rPr>
      <t>50</t>
    </r>
  </si>
  <si>
    <t>Tabella 3 - Increm. per superfici relative alla Tab.2 (art. 6)</t>
  </si>
  <si>
    <t>Tabella 4 - Incremento per caratteristiche (art. 7)</t>
  </si>
  <si>
    <t>I1</t>
  </si>
  <si>
    <t>I2</t>
  </si>
  <si>
    <t>I3</t>
  </si>
  <si>
    <t>Ripostiglio</t>
  </si>
  <si>
    <t>Andito</t>
  </si>
  <si>
    <t>Tabella 5 - Superfici per attiv. turistiche  comm. e direzionali e relativi accessori</t>
  </si>
  <si>
    <t>Totale 6 - totale incrementi e classe dell'edificio</t>
  </si>
  <si>
    <t xml:space="preserve">     Tipo A (superficie utile residenziale sino a mq 95)</t>
  </si>
  <si>
    <t xml:space="preserve">     Tipo B (superficie utile residenziale sino a mq 110)</t>
  </si>
  <si>
    <t xml:space="preserve">     Tipo C (superficie utile residenziale sino a mq 130)</t>
  </si>
  <si>
    <t xml:space="preserve">     Tipo D (superficie utile residenziale sino a mq 160)</t>
  </si>
  <si>
    <t xml:space="preserve">     Tipo E (superficie utile residenziale oltre mq 160)</t>
  </si>
  <si>
    <t>PARTE RESIDENZIALE</t>
  </si>
  <si>
    <t>PARTE NON RESIDENZIALE</t>
  </si>
  <si>
    <t>PENSIONE</t>
  </si>
  <si>
    <t>STUDIO MEDICO</t>
  </si>
  <si>
    <t>2. PREDISPOSIZIONE DEGLI SCHEMI GRAFICI DELLE SUPERFICI UTILI (RESIDENZIALE, NON RESIDENZIALE, NETTA E ACCESSORIA) in scala 1: 200 riportanti tutti i piani dell'edificio, le singole unità immobiliari (Residenziali e non residenziali), le destinazioni dei locali e degli spazi nonchè il valore delle relative superfici.</t>
  </si>
  <si>
    <t>4. COMPILAZIONE DELLA SCHEDA 2 "DETERMINAZIONE DEL COSTO DI COSTRUZIONE PER GLI INTERVENTI RESIDENZIALI". Il calcolo degli oneri di costruzione viene effettuato utilizzando il metodo per gli edifici residenziali se il rapporto tra la superficie totale non residenziale (principale e accessoria) e la superficie complessiva residenziale (utile e accessoria) è non superiore al 25% (in caso contrario gli oneri id costruzione per la parte non residenziale vengono determinati come percentuale dell'importo complessivo del costo di costruzione risultante da computo metrico). Anche questa scheda deve essere compilata nelle tre situazioni per quanto applicabili (ultima concessione edilizia, stato attuale, stato di progetto). Per la superficie utile residenziale (Tabella 1 - Incremento per superfice utile abitabile) inserire i valori di tutte le unità immobiliari in progetto nelle righe corrispondenti alla classe di superficie. Nella "Tabella 2 - Superf. per servizi e accessori" riportare i quattro valori di supericie appartenenti lle categorie indicate. Nella"Tabella 3 - Increm. per superfici relative alla Tab.2" e nella "Tabella 4 - Incremento per caratteristiche" selezionare il valore "1" nell'elenco a tendina nei casi in cui ricorre e lasciare "0" o "-" negli altri casi; Nella "Tabella 5" inserire le superfici non appartenenti alla destinazione funzionale "residenziale" (in base all'appartenenza dei singoli locali alla tipologia "principale" o alla tipologia "accessori"). Nella "Tabella 6 - Incremento per classe di edificio"  selezionare il valore "1" nell'elenco a tendina nel caso in cui ricorre e lasciare "0" o "-" negli altri casi;</t>
  </si>
  <si>
    <t>Subtotali</t>
  </si>
  <si>
    <t>APPARTAMENTO 1</t>
  </si>
  <si>
    <t>APPARTAMENTO 2</t>
  </si>
  <si>
    <t>monolocale</t>
  </si>
  <si>
    <t>bagno</t>
  </si>
  <si>
    <t>veranda</t>
  </si>
  <si>
    <t>STUDIO TECNICO</t>
  </si>
  <si>
    <t>APPARTAMENTO 3</t>
  </si>
  <si>
    <t>TOTALI SUPERFICI UTILI DELL'EDIFICIO</t>
  </si>
  <si>
    <t>Superficie Utile Residenziale (Su)</t>
  </si>
  <si>
    <t>Superficie Utile Non Residenziale (Snr)</t>
  </si>
  <si>
    <t>Superficie Netta Principale (Sn)</t>
  </si>
  <si>
    <t>Superficie Netta Accessoria (Sa)</t>
  </si>
  <si>
    <t>Rapporto Superficie totale non residenziale (St = Sn + 60% Sa) / Superficie complessiva Residenziale (Sc = Su + 60% Snr)</t>
  </si>
  <si>
    <t>ATTENZIONE: SE IL RAPPORTO È SUPERIORE AL 25% IL CALCOLO DEGLI ONERI DI COSTRUZIONE PER LA PARTE NON RESIDENZIALE DEVE ESSERE EFFETTUATO MEDIANTE IL COMPUTO METRICO DEL COSTO DI COSTRUZIONE</t>
  </si>
  <si>
    <t>APPARTAMENTO 4</t>
  </si>
  <si>
    <t>APPARTAMENTO 5</t>
  </si>
  <si>
    <t>APPARTAMENTO 6</t>
  </si>
  <si>
    <t>Superficie utile residenziale complessiva 
delle unità residenziali nella singola classe (mq)</t>
  </si>
  <si>
    <t>andito</t>
  </si>
  <si>
    <t>letto1+letto2+letto3</t>
  </si>
  <si>
    <r>
      <t xml:space="preserve">DETERMINAZIONE DEL COSTO DI COSTRUZIONE PER GLI INTERVENTI RESIDENZIALI 
</t>
    </r>
    <r>
      <rPr>
        <b/>
        <sz val="8"/>
        <color theme="4"/>
        <rFont val="Times New Roman"/>
        <family val="1"/>
      </rPr>
      <t>ULTIMO PROGETTO APPROVATO</t>
    </r>
  </si>
  <si>
    <t>Tabella 2 - Superf. per servizi e accessori relativi alla parte residenziale</t>
  </si>
  <si>
    <r>
      <t xml:space="preserve">DETERMINAZIONE DEL COSTO DI COSTRUZIONE PER GLI INTERVENTI RESIDENZIALI 
</t>
    </r>
    <r>
      <rPr>
        <b/>
        <sz val="8"/>
        <color theme="4"/>
        <rFont val="Times New Roman"/>
        <family val="1"/>
      </rPr>
      <t>STATO DI PROGETTO</t>
    </r>
  </si>
  <si>
    <t>Tabella 2 - Superf. per servizi e accessori</t>
  </si>
  <si>
    <t xml:space="preserve">                relativi alla parte residenziale</t>
  </si>
  <si>
    <r>
      <t xml:space="preserve">DETERMINAZIONE DEL COSTO DI COSTRUZIONE PER GLI INTERVENTI RESIDENZIALI 
</t>
    </r>
    <r>
      <rPr>
        <b/>
        <sz val="8"/>
        <color theme="4"/>
        <rFont val="Times New Roman"/>
        <family val="1"/>
      </rPr>
      <t>STATO ATTUALE</t>
    </r>
  </si>
  <si>
    <t>(verra' riportata solo se %Tot. e' infer. al 25% )</t>
  </si>
  <si>
    <t>Per i progetti relativi a edifici pluri - immobiliari con destinazioni varie, deve essere effettuato il calcolo degli oneri di costruzione per ogni singolo fabbricato. All'interno di ogni fabbricato devono poi essere individuate le tipologie di appartamenti per classe di superficie, utilizzando le lettere da A ad E in base alla classe di superficie utile residenziale (A - sino a 95 mq; B tra 95 e 110 mq; C - tra 110 e 130 mq; D - tra 130 e 160 mq; E - oltre 160 mq); 
Accanto all'area predisposta per ogni tipologia, sulla parte destra del foglio di calcolo è possibile inserire i dati relativi alle eventuali unità non residenziale poste sullo stesso piano. Nel caso di piani contenenti esclusivamente unità non residenziale deve essere compilata solo la parte destra.
Per ogni unità residenziale o mista, inserire le superfici utili di ogni singolo locale nella colonna in cui ricade la relativa tipologia, indicando il piano e la denominazione del locale risultanti da apposito schema planimetrico allegato in scala 1:200 nel quale sono indicate le piante di tutti i livelli (partendo da quello posto a quota più bassa), le superfici e le denominazioni di tutti i locali.
Nel caso di più unità immobiliari residenziali di tipologia diversa (o di classe di superficie diversa) poste sullo stesso piano utilizzare l'eventuale spazio disponibile per un diverso piano, purchè nella corretta tipologia in base alla classe di superficie.
Nel caso di unità immobiliari residenziali distribuite su più livelli utilizzare preferibilmente, ove disponibili, le aree del foglio di calcolo corrispondenti ai singoli piani, in alternativa utilizzare l'area del foglio di calcolo di uno stesso piano (denominandolo ad esempio " P.T. + P.1° ") se sono sufficienti le righe per il numero di locali interni dell'unità immobiliare; nel caso in cui le righe non fossero sufficienti, è possibile accorpare più superfici della stessa tipologia (es. : residenziale; logge e balconi; non residenziale) avendo cura di indicare nel modo più chiaro possibile la denominazione del locale (es: "balcone 1 + balcone 2")</t>
  </si>
  <si>
    <t>(inserire la formula di calcolo)</t>
  </si>
  <si>
    <t>Superfice utile</t>
  </si>
  <si>
    <t>abitabile</t>
  </si>
  <si>
    <t>Superfice netta</t>
  </si>
  <si>
    <t>complessiva</t>
  </si>
  <si>
    <t>(COGNOME e NOME o DITTA)</t>
  </si>
  <si>
    <t>(Progetto di …)</t>
  </si>
  <si>
    <t>(Denominazione abitato, via o località, numero civico)</t>
  </si>
  <si>
    <r>
      <t>Volume urbanistico di futura realizzazione</t>
    </r>
    <r>
      <rPr>
        <sz val="6"/>
        <rFont val="Times New Roman"/>
        <family val="1"/>
      </rPr>
      <t xml:space="preserve"> (aumento o mutamento destinazione)</t>
    </r>
  </si>
  <si>
    <t>Volume urbanistico in accertamento di conformità</t>
  </si>
  <si>
    <t>Importo totale per il volume di futura realizzazione</t>
  </si>
  <si>
    <t>Importo per il volume in accertamento di conformità</t>
  </si>
  <si>
    <t>Importo totale per il volume in accertamento di conformità (raddoppio)</t>
  </si>
  <si>
    <t>ULT.PROG.APPROV.</t>
  </si>
  <si>
    <t>S.U.R. + S.U.P.</t>
  </si>
  <si>
    <t>S.U.N.R. + S.U.A.</t>
  </si>
  <si>
    <t>Superficie utile complessiva S.U.C. = (S.U.R. + S.U.P.) + 60% (S.U.N.R. + S.U.A.)</t>
  </si>
  <si>
    <t>al 31/12/2016</t>
  </si>
  <si>
    <r>
      <t>Costo unitario di costruzione per l'edilizia agevolata</t>
    </r>
    <r>
      <rPr>
        <sz val="8"/>
        <rFont val="Times New Roman"/>
        <family val="1"/>
      </rPr>
      <t xml:space="preserve"> (D.M. 20 giugno 1990 -Gazz. Uff. 28 giugno 1990, n. 149; aggiornato con Delibera di G.C. n. 28 del 14/02/2017)</t>
    </r>
  </si>
  <si>
    <t>(Delibera C.C. n. 101 / 1983 - Delibera di G.C. n. 28 del 14/02/2017 - 
Tipologie art. 3 D.Assess. EE.LL.FF.U. 31 gennaio 1978 n. 70)</t>
  </si>
  <si>
    <t xml:space="preserve"> III</t>
  </si>
  <si>
    <t>D1</t>
  </si>
  <si>
    <t>D2</t>
  </si>
  <si>
    <t>D3</t>
  </si>
  <si>
    <t>DIFFERENZA (lo stato di precedente viene detratto)</t>
  </si>
  <si>
    <t>E1=D2-D1</t>
  </si>
  <si>
    <t>E2=D3-D2</t>
  </si>
  <si>
    <t>(gg/mm/aaaa)</t>
  </si>
  <si>
    <r>
      <t xml:space="preserve">PROSPETTO DI AUTOLIQUIDAZIONE DEGLI ONERI DI COSTRUZIONE
</t>
    </r>
    <r>
      <rPr>
        <sz val="10"/>
        <color indexed="8"/>
        <rFont val="Times New Roman"/>
        <family val="1"/>
      </rPr>
      <t>(PER I PROGETTI CHE COMPORTANO VARIAZIONE DEL CARICO URBANISTICO)</t>
    </r>
    <r>
      <rPr>
        <b/>
        <sz val="10"/>
        <color indexed="8"/>
        <rFont val="Times New Roman"/>
        <family val="1"/>
      </rPr>
      <t xml:space="preserve">
*** PER FABBRICATO CON DESTINAZIONE PRINCIPALE MISTA (RESIDENZIALE + ALTRO) ***</t>
    </r>
  </si>
  <si>
    <t>*** PER FABBRICATO CON DESTINAZIONE PRINCIPALE MISTA (RESIDENZIALE + ALTRO) ***</t>
  </si>
  <si>
    <t>Destinazione principale</t>
  </si>
  <si>
    <r>
      <t>Importo unitario</t>
    </r>
    <r>
      <rPr>
        <sz val="6"/>
        <rFont val="Times New Roman"/>
        <family val="1"/>
      </rPr>
      <t xml:space="preserve"> (Delibera di G.C. n. 28 del 14/02/2017)</t>
    </r>
  </si>
  <si>
    <r>
      <t xml:space="preserve">mail: </t>
    </r>
    <r>
      <rPr>
        <u/>
        <sz val="4"/>
        <color rgb="FF0000FF"/>
        <rFont val="Times New Roman"/>
        <family val="1"/>
      </rPr>
      <t>urbanistica@comune.gonnesa.ca.it</t>
    </r>
    <r>
      <rPr>
        <sz val="4"/>
        <color indexed="8"/>
        <rFont val="Times New Roman"/>
        <family val="1"/>
      </rPr>
      <t xml:space="preserve"> - </t>
    </r>
    <r>
      <rPr>
        <u/>
        <sz val="4"/>
        <color rgb="FF0000FF"/>
        <rFont val="Times New Roman"/>
        <family val="1"/>
      </rPr>
      <t>utc@comune.gonnesa.ca.it</t>
    </r>
  </si>
  <si>
    <r>
      <t xml:space="preserve">PEC: </t>
    </r>
    <r>
      <rPr>
        <u/>
        <sz val="4"/>
        <color rgb="FF0000FF"/>
        <rFont val="Times New Roman"/>
        <family val="1"/>
      </rPr>
      <t>urbanistica@pec.comune.gonnesa.ca.it</t>
    </r>
    <r>
      <rPr>
        <sz val="4"/>
        <color indexed="8"/>
        <rFont val="Times New Roman"/>
        <family val="1"/>
      </rPr>
      <t xml:space="preserve"> - </t>
    </r>
    <r>
      <rPr>
        <u/>
        <sz val="4"/>
        <color rgb="FF0000FF"/>
        <rFont val="Times New Roman"/>
        <family val="1"/>
      </rPr>
      <t>protocollo@pec.comune.gonnesa.ca.it</t>
    </r>
  </si>
  <si>
    <t>Ipotesi che ricorre (indicare "X")</t>
  </si>
  <si>
    <t>percentuale</t>
  </si>
  <si>
    <t>aumento / riduzione</t>
  </si>
  <si>
    <t>Importo senza accertamento conf.</t>
  </si>
  <si>
    <t>€/mq</t>
  </si>
  <si>
    <t>aumento / riduzione
€</t>
  </si>
  <si>
    <t>Importo compless. senza accert. conf. €</t>
  </si>
  <si>
    <t>Ipotesi che ricorre (appare"X")</t>
  </si>
  <si>
    <t>importo 
€</t>
  </si>
  <si>
    <t>F1</t>
  </si>
  <si>
    <t>F2</t>
  </si>
  <si>
    <t>F3</t>
  </si>
  <si>
    <t>F4</t>
  </si>
  <si>
    <t>G1=2xE1</t>
  </si>
  <si>
    <r>
      <t>G2=E2</t>
    </r>
    <r>
      <rPr>
        <sz val="8"/>
        <color theme="1"/>
        <rFont val="Times New Roman"/>
        <family val="1"/>
      </rPr>
      <t>+(F1..F4)</t>
    </r>
  </si>
  <si>
    <t>H</t>
  </si>
  <si>
    <t>importo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</si>
</sst>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 #,##0.00_-;\-&quot;€&quot;\ * #,##0.00_-;_-&quot;€&quot;\ * &quot;-&quot;??_-;_-@_-"/>
    <numFmt numFmtId="164" formatCode="0.0%"/>
    <numFmt numFmtId="165" formatCode="#,##0\ ;\-#,##0\ ;&quot; - &quot;;@\ "/>
    <numFmt numFmtId="166" formatCode="#,##0.00\ ;\-#,##0.00\ ;&quot; -&quot;#\ ;@\ "/>
    <numFmt numFmtId="168" formatCode="0.00;[Red]0.00"/>
    <numFmt numFmtId="169" formatCode="0;[Red]0"/>
  </numFmts>
  <fonts count="61"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Times New Roman"/>
      <family val="1"/>
    </font>
    <font>
      <b/>
      <sz val="6"/>
      <name val="Times New Roman"/>
      <family val="1"/>
    </font>
    <font>
      <b/>
      <sz val="10"/>
      <name val="Times New Roman"/>
      <family val="1"/>
    </font>
    <font>
      <b/>
      <sz val="12"/>
      <name val="Times New Roman"/>
      <family val="1"/>
    </font>
    <font>
      <b/>
      <sz val="12"/>
      <color indexed="8"/>
      <name val="Times New Roman"/>
      <family val="1"/>
    </font>
    <font>
      <sz val="10"/>
      <name val="Times New Roman"/>
      <family val="1"/>
    </font>
    <font>
      <sz val="11"/>
      <color theme="1"/>
      <name val="Times New Roman"/>
      <family val="1"/>
    </font>
    <font>
      <b/>
      <i/>
      <sz val="9"/>
      <color indexed="8"/>
      <name val="Times New Roman"/>
      <family val="1"/>
    </font>
    <font>
      <i/>
      <sz val="8"/>
      <color indexed="8"/>
      <name val="Times New Roman"/>
      <family val="1"/>
    </font>
    <font>
      <b/>
      <i/>
      <sz val="18"/>
      <color indexed="8"/>
      <name val="Times New Roman"/>
      <family val="1"/>
    </font>
    <font>
      <b/>
      <sz val="14"/>
      <color indexed="8"/>
      <name val="Times New Roman"/>
      <family val="1"/>
    </font>
    <font>
      <b/>
      <sz val="18"/>
      <color indexed="8"/>
      <name val="Times New Roman"/>
      <family val="1"/>
    </font>
    <font>
      <sz val="10"/>
      <color theme="1"/>
      <name val="Times New Roman"/>
      <family val="1"/>
    </font>
    <font>
      <sz val="8"/>
      <color theme="1"/>
      <name val="Times New Roman"/>
      <family val="1"/>
    </font>
    <font>
      <sz val="6"/>
      <color theme="1"/>
      <name val="Times New Roman"/>
      <family val="1"/>
    </font>
    <font>
      <sz val="7"/>
      <color theme="1"/>
      <name val="Times New Roman"/>
      <family val="1"/>
    </font>
    <font>
      <b/>
      <sz val="8"/>
      <color theme="1"/>
      <name val="Times New Roman"/>
      <family val="1"/>
    </font>
    <font>
      <b/>
      <sz val="11"/>
      <color theme="1"/>
      <name val="Times New Roman"/>
      <family val="1"/>
    </font>
    <font>
      <sz val="6"/>
      <name val="Times New Roman"/>
      <family val="1"/>
    </font>
    <font>
      <sz val="8"/>
      <color indexed="8"/>
      <name val="Times New Roman"/>
      <family val="1"/>
    </font>
    <font>
      <sz val="6"/>
      <color indexed="8"/>
      <name val="Times New Roman"/>
      <family val="1"/>
    </font>
    <font>
      <sz val="4"/>
      <color indexed="8"/>
      <name val="Times New Roman"/>
      <family val="1"/>
    </font>
    <font>
      <sz val="8"/>
      <name val="Times New Roman"/>
      <family val="1"/>
    </font>
    <font>
      <sz val="10"/>
      <color indexed="12"/>
      <name val="Arial"/>
      <family val="2"/>
    </font>
    <font>
      <b/>
      <sz val="10"/>
      <color indexed="13"/>
      <name val="Arial"/>
      <family val="2"/>
    </font>
    <font>
      <b/>
      <sz val="10"/>
      <color indexed="12"/>
      <name val="Arial"/>
      <family val="2"/>
    </font>
    <font>
      <sz val="9"/>
      <name val="Times New Roman"/>
      <family val="1"/>
    </font>
    <font>
      <sz val="11"/>
      <color theme="4"/>
      <name val="Times New Roman"/>
      <family val="1"/>
    </font>
    <font>
      <b/>
      <sz val="8"/>
      <color theme="4"/>
      <name val="Times New Roman"/>
      <family val="1"/>
    </font>
    <font>
      <u/>
      <sz val="11"/>
      <color theme="10"/>
      <name val="Calibri"/>
      <family val="2"/>
      <scheme val="minor"/>
    </font>
    <font>
      <sz val="11"/>
      <color theme="3"/>
      <name val="Calibri"/>
      <family val="2"/>
      <scheme val="minor"/>
    </font>
    <font>
      <sz val="11"/>
      <color theme="3" tint="0.79998168889431442"/>
      <name val="Calibri"/>
      <family val="2"/>
      <scheme val="minor"/>
    </font>
    <font>
      <sz val="12"/>
      <name val="Times New Roman"/>
      <family val="1"/>
    </font>
    <font>
      <i/>
      <sz val="11"/>
      <color theme="1"/>
      <name val="Times New Roman"/>
      <family val="1"/>
    </font>
    <font>
      <i/>
      <sz val="10"/>
      <color indexed="8"/>
      <name val="Times New Roman"/>
      <family val="1"/>
    </font>
    <font>
      <b/>
      <sz val="10"/>
      <color theme="4"/>
      <name val="Times New Roman"/>
      <family val="1"/>
    </font>
    <font>
      <i/>
      <sz val="5"/>
      <color theme="4"/>
      <name val="Times New Roman"/>
      <family val="1"/>
    </font>
    <font>
      <u/>
      <sz val="8"/>
      <color theme="10"/>
      <name val="Calibri"/>
      <family val="2"/>
      <scheme val="minor"/>
    </font>
    <font>
      <u/>
      <sz val="8"/>
      <color theme="10"/>
      <name val="Times New Roman"/>
      <family val="1"/>
    </font>
    <font>
      <u/>
      <sz val="11"/>
      <color theme="10"/>
      <name val="Times New Roman"/>
      <family val="1"/>
    </font>
    <font>
      <u/>
      <sz val="9"/>
      <color theme="10"/>
      <name val="Times New Roman"/>
      <family val="1"/>
    </font>
    <font>
      <b/>
      <sz val="8"/>
      <name val="Times New Roman"/>
      <family val="1"/>
    </font>
    <font>
      <sz val="8"/>
      <color theme="4"/>
      <name val="Times New Roman"/>
      <family val="1"/>
    </font>
    <font>
      <u/>
      <sz val="8"/>
      <name val="Times New Roman"/>
      <family val="1"/>
    </font>
    <font>
      <sz val="8"/>
      <color indexed="20"/>
      <name val="Times New Roman"/>
      <family val="1"/>
    </font>
    <font>
      <u/>
      <sz val="8"/>
      <color indexed="20"/>
      <name val="Times New Roman"/>
      <family val="1"/>
    </font>
    <font>
      <sz val="4"/>
      <name val="Times New Roman"/>
      <family val="1"/>
    </font>
    <font>
      <sz val="7"/>
      <color theme="4"/>
      <name val="Times New Roman"/>
      <family val="1"/>
    </font>
    <font>
      <sz val="8"/>
      <color indexed="12"/>
      <name val="Times New Roman"/>
      <family val="1"/>
    </font>
    <font>
      <i/>
      <sz val="8"/>
      <color theme="1"/>
      <name val="Times New Roman"/>
      <family val="1"/>
    </font>
    <font>
      <b/>
      <sz val="8"/>
      <color indexed="20"/>
      <name val="Times New Roman"/>
      <family val="1"/>
    </font>
    <font>
      <b/>
      <sz val="8"/>
      <color indexed="17"/>
      <name val="Times New Roman"/>
      <family val="1"/>
    </font>
    <font>
      <sz val="8"/>
      <color indexed="17"/>
      <name val="Times New Roman"/>
      <family val="1"/>
    </font>
    <font>
      <i/>
      <sz val="8"/>
      <name val="Times New Roman"/>
      <family val="1"/>
    </font>
    <font>
      <sz val="8"/>
      <name val="Arial"/>
      <family val="2"/>
    </font>
    <font>
      <i/>
      <sz val="10"/>
      <color theme="1"/>
      <name val="Times New Roman"/>
      <family val="1"/>
    </font>
    <font>
      <sz val="10"/>
      <color indexed="8"/>
      <name val="Times New Roman"/>
      <family val="1"/>
    </font>
    <font>
      <u/>
      <sz val="4"/>
      <color rgb="FF0000FF"/>
      <name val="Times New Roman"/>
      <family val="1"/>
    </font>
  </fonts>
  <fills count="37">
    <fill>
      <patternFill patternType="none"/>
    </fill>
    <fill>
      <patternFill patternType="gray125"/>
    </fill>
    <fill>
      <patternFill patternType="solid">
        <fgColor indexed="9"/>
        <bgColor indexed="26"/>
      </patternFill>
    </fill>
    <fill>
      <patternFill patternType="solid">
        <fgColor theme="2"/>
        <bgColor indexed="64"/>
      </patternFill>
    </fill>
    <fill>
      <patternFill patternType="solid">
        <fgColor theme="3" tint="0.79998168889431442"/>
        <bgColor indexed="26"/>
      </patternFill>
    </fill>
    <fill>
      <patternFill patternType="solid">
        <fgColor theme="3" tint="0.79998168889431442"/>
        <bgColor indexed="64"/>
      </patternFill>
    </fill>
    <fill>
      <patternFill patternType="solid">
        <fgColor indexed="27"/>
        <bgColor indexed="41"/>
      </patternFill>
    </fill>
    <fill>
      <patternFill patternType="solid">
        <fgColor indexed="22"/>
        <bgColor indexed="31"/>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3" tint="0.79998168889431442"/>
        <bgColor indexed="31"/>
      </patternFill>
    </fill>
    <fill>
      <patternFill patternType="solid">
        <fgColor indexed="17"/>
        <bgColor indexed="21"/>
      </patternFill>
    </fill>
    <fill>
      <patternFill patternType="solid">
        <fgColor indexed="50"/>
        <bgColor indexed="51"/>
      </patternFill>
    </fill>
    <fill>
      <patternFill patternType="solid">
        <fgColor indexed="11"/>
        <bgColor indexed="49"/>
      </patternFill>
    </fill>
    <fill>
      <patternFill patternType="solid">
        <fgColor theme="5" tint="0.79998168889431442"/>
        <bgColor indexed="64"/>
      </patternFill>
    </fill>
    <fill>
      <patternFill patternType="solid">
        <fgColor theme="6" tint="0.79998168889431442"/>
        <bgColor indexed="26"/>
      </patternFill>
    </fill>
    <fill>
      <patternFill patternType="solid">
        <fgColor indexed="47"/>
        <bgColor indexed="22"/>
      </patternFill>
    </fill>
    <fill>
      <patternFill patternType="solid">
        <fgColor indexed="45"/>
        <bgColor indexed="29"/>
      </patternFill>
    </fill>
    <fill>
      <patternFill patternType="solid">
        <fgColor theme="4" tint="0.59999389629810485"/>
        <bgColor indexed="64"/>
      </patternFill>
    </fill>
    <fill>
      <patternFill patternType="solid">
        <fgColor theme="0"/>
        <bgColor indexed="26"/>
      </patternFill>
    </fill>
    <fill>
      <patternFill patternType="solid">
        <fgColor theme="0"/>
        <bgColor indexed="64"/>
      </patternFill>
    </fill>
    <fill>
      <patternFill patternType="solid">
        <fgColor theme="0" tint="-0.499984740745262"/>
        <bgColor indexed="64"/>
      </patternFill>
    </fill>
    <fill>
      <patternFill patternType="solid">
        <fgColor theme="0"/>
        <bgColor indexed="41"/>
      </patternFill>
    </fill>
    <fill>
      <patternFill patternType="solid">
        <fgColor theme="8"/>
        <bgColor indexed="49"/>
      </patternFill>
    </fill>
    <fill>
      <patternFill patternType="solid">
        <fgColor rgb="FFFFC000"/>
        <bgColor indexed="34"/>
      </patternFill>
    </fill>
    <fill>
      <patternFill patternType="solid">
        <fgColor theme="8" tint="0.79998168889431442"/>
        <bgColor indexed="49"/>
      </patternFill>
    </fill>
    <fill>
      <patternFill patternType="solid">
        <fgColor theme="2" tint="-9.9978637043366805E-2"/>
        <bgColor indexed="31"/>
      </patternFill>
    </fill>
    <fill>
      <patternFill patternType="solid">
        <fgColor theme="7" tint="0.79998168889431442"/>
        <bgColor indexed="64"/>
      </patternFill>
    </fill>
    <fill>
      <patternFill patternType="solid">
        <fgColor theme="6" tint="0.39997558519241921"/>
        <bgColor indexed="26"/>
      </patternFill>
    </fill>
    <fill>
      <patternFill patternType="solid">
        <fgColor theme="0" tint="-0.14999847407452621"/>
        <bgColor indexed="64"/>
      </patternFill>
    </fill>
    <fill>
      <patternFill patternType="solid">
        <fgColor theme="2" tint="-0.249977111117893"/>
        <bgColor indexed="64"/>
      </patternFill>
    </fill>
    <fill>
      <patternFill patternType="solid">
        <fgColor theme="6"/>
        <bgColor indexed="41"/>
      </patternFill>
    </fill>
    <fill>
      <patternFill patternType="solid">
        <fgColor theme="6"/>
        <bgColor indexed="64"/>
      </patternFill>
    </fill>
    <fill>
      <patternFill patternType="solid">
        <fgColor rgb="FFFFC000"/>
        <bgColor indexed="64"/>
      </patternFill>
    </fill>
    <fill>
      <patternFill patternType="solid">
        <fgColor theme="7" tint="0.59999389629810485"/>
        <bgColor indexed="49"/>
      </patternFill>
    </fill>
    <fill>
      <patternFill patternType="solid">
        <fgColor theme="0" tint="-4.9989318521683403E-2"/>
        <bgColor indexed="64"/>
      </patternFill>
    </fill>
    <fill>
      <patternFill patternType="solid">
        <fgColor theme="2"/>
        <bgColor indexed="26"/>
      </patternFill>
    </fill>
  </fills>
  <borders count="139">
    <border>
      <left/>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right/>
      <top style="hair">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thin">
        <color indexed="8"/>
      </right>
      <top style="thin">
        <color indexed="8"/>
      </top>
      <bottom/>
      <diagonal/>
    </border>
    <border>
      <left/>
      <right style="thin">
        <color indexed="8"/>
      </right>
      <top style="thin">
        <color indexed="8"/>
      </top>
      <bottom/>
      <diagonal/>
    </border>
    <border>
      <left/>
      <right style="double">
        <color indexed="8"/>
      </right>
      <top style="thin">
        <color indexed="8"/>
      </top>
      <bottom/>
      <diagonal/>
    </border>
    <border>
      <left/>
      <right style="double">
        <color indexed="8"/>
      </right>
      <top/>
      <bottom/>
      <diagonal/>
    </border>
    <border>
      <left style="double">
        <color indexed="8"/>
      </left>
      <right style="thin">
        <color indexed="8"/>
      </right>
      <top/>
      <bottom style="thin">
        <color indexed="8"/>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right style="thin">
        <color indexed="8"/>
      </right>
      <top/>
      <bottom/>
      <diagonal/>
    </border>
    <border>
      <left style="double">
        <color indexed="8"/>
      </left>
      <right style="thin">
        <color indexed="8"/>
      </right>
      <top/>
      <bottom/>
      <diagonal/>
    </border>
    <border>
      <left/>
      <right style="thin">
        <color indexed="8"/>
      </right>
      <top/>
      <bottom style="double">
        <color indexed="8"/>
      </bottom>
      <diagonal/>
    </border>
    <border>
      <left/>
      <right style="double">
        <color indexed="8"/>
      </right>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double">
        <color indexed="8"/>
      </left>
      <right/>
      <top/>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style="double">
        <color indexed="8"/>
      </left>
      <right/>
      <top style="thin">
        <color indexed="8"/>
      </top>
      <bottom/>
      <diagonal/>
    </border>
    <border>
      <left style="double">
        <color indexed="8"/>
      </left>
      <right style="thin">
        <color indexed="8"/>
      </right>
      <top/>
      <bottom style="double">
        <color indexed="8"/>
      </bottom>
      <diagonal/>
    </border>
    <border>
      <left/>
      <right/>
      <top style="thin">
        <color indexed="8"/>
      </top>
      <bottom style="double">
        <color indexed="8"/>
      </bottom>
      <diagonal/>
    </border>
    <border>
      <left/>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bottom style="double">
        <color indexed="8"/>
      </bottom>
      <diagonal/>
    </border>
    <border>
      <left/>
      <right/>
      <top style="thin">
        <color indexed="8"/>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8"/>
      </top>
      <bottom/>
      <diagonal/>
    </border>
    <border>
      <left style="thin">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style="thin">
        <color indexed="64"/>
      </right>
      <top style="thin">
        <color indexed="64"/>
      </top>
      <bottom/>
      <diagonal/>
    </border>
    <border>
      <left style="thin">
        <color indexed="64"/>
      </left>
      <right style="thin">
        <color indexed="8"/>
      </right>
      <top style="thin">
        <color indexed="8"/>
      </top>
      <bottom/>
      <diagonal/>
    </border>
    <border>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right/>
      <top style="double">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bottom/>
      <diagonal/>
    </border>
    <border>
      <left/>
      <right style="double">
        <color auto="1"/>
      </right>
      <top/>
      <bottom/>
      <diagonal/>
    </border>
    <border>
      <left style="double">
        <color auto="1"/>
      </left>
      <right/>
      <top/>
      <bottom style="double">
        <color indexed="64"/>
      </bottom>
      <diagonal/>
    </border>
    <border>
      <left/>
      <right/>
      <top/>
      <bottom style="double">
        <color indexed="64"/>
      </bottom>
      <diagonal/>
    </border>
    <border>
      <left/>
      <right style="double">
        <color auto="1"/>
      </right>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style="medium">
        <color indexed="64"/>
      </right>
      <top style="double">
        <color indexed="8"/>
      </top>
      <bottom/>
      <diagonal/>
    </border>
    <border>
      <left style="thin">
        <color indexed="8"/>
      </left>
      <right style="medium">
        <color indexed="64"/>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thin">
        <color indexed="8"/>
      </left>
      <right style="medium">
        <color indexed="64"/>
      </right>
      <top/>
      <bottom style="double">
        <color indexed="8"/>
      </bottom>
      <diagonal/>
    </border>
    <border>
      <left style="double">
        <color indexed="8"/>
      </left>
      <right style="double">
        <color indexed="8"/>
      </right>
      <top/>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s>
  <cellStyleXfs count="5">
    <xf numFmtId="0" fontId="0" fillId="0" borderId="0"/>
    <xf numFmtId="41"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9" fontId="1" fillId="0" borderId="0" applyFont="0" applyFill="0" applyBorder="0" applyAlignment="0" applyProtection="0"/>
  </cellStyleXfs>
  <cellXfs count="613">
    <xf numFmtId="0" fontId="0" fillId="0" borderId="0" xfId="0"/>
    <xf numFmtId="0" fontId="6" fillId="2" borderId="0" xfId="0" applyFont="1" applyFill="1" applyBorder="1" applyAlignment="1" applyProtection="1">
      <alignment vertical="center"/>
    </xf>
    <xf numFmtId="0" fontId="7" fillId="2" borderId="2" xfId="0" applyFont="1" applyFill="1" applyBorder="1" applyAlignment="1" applyProtection="1">
      <alignment horizontal="left" vertical="center" wrapText="1"/>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9" fillId="0" borderId="0" xfId="0" applyFont="1"/>
    <xf numFmtId="0" fontId="3" fillId="2" borderId="12" xfId="0" applyFont="1" applyFill="1" applyBorder="1" applyAlignment="1" applyProtection="1">
      <alignment horizontal="center" vertical="top" wrapText="1"/>
    </xf>
    <xf numFmtId="0" fontId="13" fillId="2" borderId="0" xfId="0"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8" fillId="0" borderId="0" xfId="0" applyFont="1" applyBorder="1" applyAlignment="1" applyProtection="1">
      <alignment vertical="center"/>
    </xf>
    <xf numFmtId="0" fontId="5" fillId="2" borderId="0" xfId="0" applyFont="1" applyFill="1" applyBorder="1" applyAlignment="1" applyProtection="1">
      <alignment vertical="center"/>
    </xf>
    <xf numFmtId="0" fontId="16" fillId="3" borderId="13" xfId="0" applyFont="1" applyFill="1" applyBorder="1"/>
    <xf numFmtId="0" fontId="17" fillId="3" borderId="13" xfId="0" applyFont="1" applyFill="1" applyBorder="1"/>
    <xf numFmtId="0" fontId="8" fillId="2" borderId="0" xfId="0" applyFont="1" applyFill="1" applyBorder="1" applyAlignment="1" applyProtection="1">
      <alignment vertical="center"/>
    </xf>
    <xf numFmtId="0" fontId="9" fillId="8" borderId="13" xfId="0" applyFont="1" applyFill="1" applyBorder="1" applyAlignment="1">
      <alignment horizontal="center" vertical="center"/>
    </xf>
    <xf numFmtId="0" fontId="28" fillId="12" borderId="61" xfId="0" applyFont="1" applyFill="1" applyBorder="1" applyProtection="1"/>
    <xf numFmtId="0" fontId="28" fillId="12" borderId="63" xfId="0" applyFont="1" applyFill="1" applyBorder="1" applyProtection="1"/>
    <xf numFmtId="0" fontId="21" fillId="2" borderId="0" xfId="0" applyFont="1" applyFill="1" applyBorder="1" applyAlignment="1" applyProtection="1">
      <alignment vertical="center"/>
    </xf>
    <xf numFmtId="0" fontId="4" fillId="4" borderId="13" xfId="0" applyFont="1" applyFill="1" applyBorder="1" applyAlignment="1" applyProtection="1">
      <alignment horizontal="center" vertical="center"/>
    </xf>
    <xf numFmtId="2" fontId="6" fillId="4" borderId="13" xfId="0" applyNumberFormat="1" applyFont="1" applyFill="1" applyBorder="1" applyAlignment="1" applyProtection="1">
      <alignment horizontal="center" vertical="center"/>
    </xf>
    <xf numFmtId="0" fontId="9" fillId="0" borderId="14" xfId="0" applyFont="1" applyBorder="1"/>
    <xf numFmtId="0" fontId="9" fillId="0" borderId="0" xfId="0" applyFont="1" applyBorder="1"/>
    <xf numFmtId="0" fontId="0" fillId="0" borderId="12" xfId="0" applyBorder="1" applyAlignment="1">
      <alignment horizontal="center"/>
    </xf>
    <xf numFmtId="0" fontId="32" fillId="0" borderId="0" xfId="3"/>
    <xf numFmtId="0" fontId="33" fillId="0" borderId="0" xfId="0" applyFont="1"/>
    <xf numFmtId="0" fontId="34" fillId="0" borderId="0" xfId="0" applyFont="1"/>
    <xf numFmtId="164" fontId="9" fillId="0" borderId="13" xfId="0" applyNumberFormat="1" applyFont="1" applyBorder="1" applyAlignment="1">
      <alignment horizontal="center" vertical="center" wrapText="1"/>
    </xf>
    <xf numFmtId="2" fontId="35" fillId="2" borderId="13" xfId="0" applyNumberFormat="1" applyFont="1" applyFill="1" applyBorder="1" applyAlignment="1" applyProtection="1">
      <alignment horizontal="center" vertical="center"/>
    </xf>
    <xf numFmtId="0" fontId="16" fillId="3" borderId="13" xfId="0" applyFont="1" applyFill="1" applyBorder="1" applyAlignment="1">
      <alignment horizontal="center" wrapText="1"/>
    </xf>
    <xf numFmtId="0" fontId="16" fillId="3" borderId="66" xfId="0" applyFont="1" applyFill="1" applyBorder="1" applyAlignment="1">
      <alignment vertical="center" wrapText="1"/>
    </xf>
    <xf numFmtId="0" fontId="18" fillId="3" borderId="66" xfId="0" applyFont="1" applyFill="1" applyBorder="1" applyAlignment="1">
      <alignment vertical="center" wrapText="1"/>
    </xf>
    <xf numFmtId="0" fontId="9" fillId="0" borderId="68" xfId="0" applyFont="1" applyBorder="1"/>
    <xf numFmtId="0" fontId="9" fillId="8" borderId="9" xfId="0" applyFont="1" applyFill="1" applyBorder="1" applyAlignment="1">
      <alignment horizontal="center" vertical="center"/>
    </xf>
    <xf numFmtId="0" fontId="16" fillId="8" borderId="9" xfId="0" applyFont="1" applyFill="1" applyBorder="1" applyAlignment="1">
      <alignment horizontal="center" vertical="center"/>
    </xf>
    <xf numFmtId="0" fontId="8" fillId="5" borderId="75" xfId="0" applyFont="1" applyFill="1" applyBorder="1" applyAlignment="1">
      <alignment horizontal="center" vertical="center" wrapText="1"/>
    </xf>
    <xf numFmtId="0" fontId="29" fillId="5" borderId="75" xfId="0" applyFont="1" applyFill="1" applyBorder="1" applyAlignment="1">
      <alignment horizontal="center" vertical="center" wrapText="1"/>
    </xf>
    <xf numFmtId="0" fontId="20" fillId="0" borderId="0" xfId="0" applyFont="1"/>
    <xf numFmtId="0" fontId="6" fillId="15" borderId="9" xfId="0" applyFont="1" applyFill="1" applyBorder="1" applyAlignment="1" applyProtection="1">
      <alignment vertical="center"/>
    </xf>
    <xf numFmtId="0" fontId="6" fillId="15" borderId="10" xfId="0" applyFont="1" applyFill="1" applyBorder="1" applyAlignment="1" applyProtection="1">
      <alignment vertical="center"/>
    </xf>
    <xf numFmtId="0" fontId="6" fillId="15" borderId="11" xfId="0" applyFont="1" applyFill="1" applyBorder="1" applyAlignment="1" applyProtection="1">
      <alignment vertical="center"/>
    </xf>
    <xf numFmtId="0" fontId="21" fillId="15" borderId="9" xfId="0" applyFont="1" applyFill="1" applyBorder="1" applyAlignment="1" applyProtection="1">
      <alignment vertical="center"/>
    </xf>
    <xf numFmtId="0" fontId="21" fillId="15" borderId="10" xfId="0" applyFont="1" applyFill="1" applyBorder="1" applyAlignment="1" applyProtection="1">
      <alignment vertical="center"/>
    </xf>
    <xf numFmtId="0" fontId="21" fillId="15" borderId="11" xfId="0" applyFont="1" applyFill="1" applyBorder="1" applyAlignment="1" applyProtection="1">
      <alignment vertical="center"/>
    </xf>
    <xf numFmtId="0" fontId="21" fillId="15" borderId="10" xfId="0" applyFont="1" applyFill="1" applyBorder="1" applyAlignment="1" applyProtection="1">
      <alignment vertical="center" wrapText="1"/>
    </xf>
    <xf numFmtId="0" fontId="21" fillId="15" borderId="11" xfId="0" applyFont="1" applyFill="1" applyBorder="1" applyAlignment="1" applyProtection="1">
      <alignment vertical="center" wrapText="1"/>
    </xf>
    <xf numFmtId="0" fontId="6" fillId="28" borderId="9" xfId="0" applyFont="1" applyFill="1" applyBorder="1" applyAlignment="1" applyProtection="1">
      <alignment vertical="center"/>
    </xf>
    <xf numFmtId="0" fontId="6" fillId="28" borderId="10" xfId="0" applyFont="1" applyFill="1" applyBorder="1" applyAlignment="1" applyProtection="1">
      <alignment vertical="center"/>
    </xf>
    <xf numFmtId="0" fontId="6" fillId="28" borderId="11" xfId="0" applyFont="1" applyFill="1" applyBorder="1" applyAlignment="1" applyProtection="1">
      <alignment vertical="center"/>
    </xf>
    <xf numFmtId="0" fontId="21" fillId="28" borderId="9" xfId="0" applyFont="1" applyFill="1" applyBorder="1" applyAlignment="1" applyProtection="1">
      <alignment vertical="center"/>
    </xf>
    <xf numFmtId="0" fontId="21" fillId="28" borderId="10" xfId="0" applyFont="1" applyFill="1" applyBorder="1" applyAlignment="1" applyProtection="1">
      <alignment vertical="center"/>
    </xf>
    <xf numFmtId="0" fontId="21" fillId="28" borderId="11" xfId="0" applyFont="1" applyFill="1" applyBorder="1" applyAlignment="1" applyProtection="1">
      <alignment vertical="center"/>
    </xf>
    <xf numFmtId="0" fontId="9" fillId="0" borderId="0" xfId="0" applyFont="1" applyAlignment="1">
      <alignment horizontal="center" vertical="center"/>
    </xf>
    <xf numFmtId="0" fontId="9" fillId="0" borderId="0" xfId="0" applyFont="1" applyBorder="1" applyProtection="1"/>
    <xf numFmtId="0" fontId="9" fillId="0" borderId="13" xfId="0" applyFont="1" applyBorder="1" applyAlignment="1">
      <alignment horizontal="center" vertical="center" wrapText="1"/>
    </xf>
    <xf numFmtId="9" fontId="9" fillId="0" borderId="13" xfId="0" applyNumberFormat="1" applyFont="1" applyBorder="1" applyAlignment="1">
      <alignment horizontal="center" vertical="center"/>
    </xf>
    <xf numFmtId="164" fontId="9" fillId="0" borderId="13" xfId="0" applyNumberFormat="1" applyFont="1" applyBorder="1" applyAlignment="1">
      <alignment horizontal="center" vertical="center"/>
    </xf>
    <xf numFmtId="0" fontId="16" fillId="0" borderId="13" xfId="0" applyFont="1" applyBorder="1" applyAlignment="1">
      <alignment horizontal="center" vertical="center" wrapText="1"/>
    </xf>
    <xf numFmtId="164" fontId="9" fillId="0" borderId="9" xfId="0" applyNumberFormat="1" applyFont="1" applyBorder="1" applyAlignment="1">
      <alignment horizontal="center" vertical="center"/>
    </xf>
    <xf numFmtId="0" fontId="9" fillId="21" borderId="0" xfId="0" applyFont="1" applyFill="1" applyBorder="1" applyAlignment="1">
      <alignment horizontal="center" vertical="center"/>
    </xf>
    <xf numFmtId="0" fontId="9" fillId="21" borderId="14" xfId="0" applyFont="1" applyFill="1" applyBorder="1" applyAlignment="1">
      <alignment horizontal="center" vertical="center"/>
    </xf>
    <xf numFmtId="0" fontId="9" fillId="21" borderId="53" xfId="0" applyFont="1" applyFill="1" applyBorder="1" applyAlignment="1">
      <alignment horizontal="center" vertical="center"/>
    </xf>
    <xf numFmtId="0" fontId="9" fillId="21" borderId="12" xfId="0" applyFont="1" applyFill="1" applyBorder="1" applyAlignment="1">
      <alignment horizontal="center" vertical="center"/>
    </xf>
    <xf numFmtId="0" fontId="16" fillId="0" borderId="0" xfId="0" applyFont="1"/>
    <xf numFmtId="0" fontId="20" fillId="14" borderId="0" xfId="0" applyFont="1" applyFill="1"/>
    <xf numFmtId="0" fontId="9" fillId="14" borderId="0" xfId="0" applyFont="1" applyFill="1"/>
    <xf numFmtId="0" fontId="42" fillId="14" borderId="0" xfId="3" applyFont="1" applyFill="1"/>
    <xf numFmtId="0" fontId="25" fillId="5" borderId="76" xfId="0" applyFont="1" applyFill="1" applyBorder="1" applyAlignment="1">
      <alignment horizontal="center" vertical="center" wrapText="1"/>
    </xf>
    <xf numFmtId="0" fontId="42" fillId="2" borderId="51" xfId="3" applyFont="1" applyFill="1" applyBorder="1" applyAlignment="1" applyProtection="1">
      <alignment horizontal="center" vertical="center"/>
    </xf>
    <xf numFmtId="0" fontId="9" fillId="5" borderId="13" xfId="1" applyNumberFormat="1" applyFont="1" applyFill="1" applyBorder="1" applyAlignment="1" applyProtection="1">
      <alignment horizontal="right"/>
      <protection hidden="1"/>
    </xf>
    <xf numFmtId="0" fontId="9" fillId="0" borderId="0" xfId="0" applyFont="1" applyFill="1" applyBorder="1" applyProtection="1"/>
    <xf numFmtId="0" fontId="9" fillId="0" borderId="69" xfId="0" applyFont="1" applyFill="1" applyBorder="1" applyProtection="1"/>
    <xf numFmtId="0" fontId="9" fillId="0" borderId="68" xfId="0" applyFont="1" applyBorder="1" applyProtection="1"/>
    <xf numFmtId="0" fontId="9" fillId="0" borderId="69" xfId="0" applyFont="1" applyBorder="1" applyProtection="1"/>
    <xf numFmtId="0" fontId="37" fillId="19" borderId="12" xfId="0" applyFont="1" applyFill="1" applyBorder="1" applyAlignment="1" applyProtection="1">
      <alignment horizontal="center" vertical="center"/>
    </xf>
    <xf numFmtId="0" fontId="42" fillId="0" borderId="0" xfId="3" applyFont="1" applyBorder="1" applyProtection="1"/>
    <xf numFmtId="0" fontId="16" fillId="0" borderId="0" xfId="0" applyFont="1" applyBorder="1" applyAlignment="1" applyProtection="1">
      <alignment horizontal="right"/>
    </xf>
    <xf numFmtId="44" fontId="20" fillId="0" borderId="0" xfId="2" applyFont="1" applyBorder="1" applyProtection="1"/>
    <xf numFmtId="9" fontId="9" fillId="0" borderId="0" xfId="0" applyNumberFormat="1" applyFont="1" applyBorder="1" applyProtection="1"/>
    <xf numFmtId="0" fontId="30" fillId="0" borderId="0" xfId="0" applyFont="1" applyBorder="1" applyProtection="1"/>
    <xf numFmtId="0" fontId="9" fillId="0" borderId="0" xfId="0" applyFont="1" applyBorder="1" applyAlignment="1" applyProtection="1">
      <alignment horizontal="right"/>
    </xf>
    <xf numFmtId="0" fontId="15" fillId="0" borderId="0" xfId="0" applyFont="1" applyBorder="1" applyAlignment="1" applyProtection="1">
      <alignment horizontal="right"/>
    </xf>
    <xf numFmtId="2" fontId="9" fillId="8" borderId="13" xfId="0" applyNumberFormat="1" applyFont="1"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3" fontId="8" fillId="0" borderId="0" xfId="0" applyNumberFormat="1" applyFont="1" applyFill="1" applyBorder="1" applyProtection="1"/>
    <xf numFmtId="0" fontId="9" fillId="0" borderId="0" xfId="0" applyFont="1" applyProtection="1"/>
    <xf numFmtId="2" fontId="8" fillId="0" borderId="0" xfId="0" applyNumberFormat="1" applyFont="1" applyFill="1" applyBorder="1" applyProtection="1"/>
    <xf numFmtId="0" fontId="16" fillId="0" borderId="0" xfId="0" applyFont="1" applyBorder="1" applyAlignment="1" applyProtection="1">
      <alignment vertical="top"/>
    </xf>
    <xf numFmtId="9" fontId="9" fillId="8" borderId="13" xfId="0" applyNumberFormat="1" applyFont="1" applyFill="1" applyBorder="1" applyProtection="1"/>
    <xf numFmtId="0" fontId="9" fillId="8" borderId="13" xfId="0" applyNumberFormat="1" applyFont="1" applyFill="1" applyBorder="1" applyProtection="1"/>
    <xf numFmtId="2" fontId="9" fillId="9" borderId="13" xfId="0" applyNumberFormat="1" applyFont="1" applyFill="1" applyBorder="1" applyProtection="1"/>
    <xf numFmtId="0" fontId="16" fillId="9" borderId="80" xfId="0" applyFont="1" applyFill="1" applyBorder="1" applyAlignment="1" applyProtection="1">
      <alignment horizontal="center"/>
    </xf>
    <xf numFmtId="0" fontId="15" fillId="9" borderId="80" xfId="0" applyFont="1" applyFill="1" applyBorder="1" applyAlignment="1" applyProtection="1">
      <alignment horizontal="center"/>
    </xf>
    <xf numFmtId="0" fontId="9" fillId="9" borderId="80" xfId="0" applyFont="1" applyFill="1" applyBorder="1" applyAlignment="1" applyProtection="1">
      <alignment horizontal="center"/>
    </xf>
    <xf numFmtId="0" fontId="15" fillId="9" borderId="74" xfId="0" applyFont="1" applyFill="1" applyBorder="1" applyAlignment="1" applyProtection="1">
      <alignment horizontal="center"/>
    </xf>
    <xf numFmtId="0" fontId="9" fillId="9" borderId="74" xfId="0" applyFont="1" applyFill="1" applyBorder="1" applyAlignment="1" applyProtection="1">
      <alignment horizontal="center"/>
    </xf>
    <xf numFmtId="164" fontId="8" fillId="8" borderId="78" xfId="0" applyNumberFormat="1" applyFont="1" applyFill="1" applyBorder="1" applyAlignment="1" applyProtection="1">
      <alignment horizontal="center" vertical="center"/>
    </xf>
    <xf numFmtId="164" fontId="8" fillId="8" borderId="75" xfId="0" applyNumberFormat="1" applyFont="1" applyFill="1" applyBorder="1" applyAlignment="1" applyProtection="1">
      <alignment horizontal="center" vertical="center"/>
    </xf>
    <xf numFmtId="0" fontId="8" fillId="8" borderId="75" xfId="0" applyFont="1" applyFill="1" applyBorder="1" applyAlignment="1" applyProtection="1">
      <alignment horizontal="center" vertical="center"/>
    </xf>
    <xf numFmtId="0" fontId="8" fillId="0" borderId="0" xfId="0" applyFont="1" applyFill="1" applyBorder="1" applyAlignment="1" applyProtection="1">
      <alignment vertical="center"/>
    </xf>
    <xf numFmtId="164" fontId="8" fillId="8" borderId="79" xfId="0" applyNumberFormat="1" applyFont="1" applyFill="1" applyBorder="1" applyAlignment="1" applyProtection="1">
      <alignment horizontal="center" vertical="center"/>
    </xf>
    <xf numFmtId="164" fontId="8" fillId="8" borderId="76"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164" fontId="8" fillId="8" borderId="77" xfId="0" applyNumberFormat="1" applyFont="1" applyFill="1" applyBorder="1" applyAlignment="1" applyProtection="1">
      <alignment horizontal="center" vertical="center"/>
    </xf>
    <xf numFmtId="0" fontId="16" fillId="0" borderId="0" xfId="0" applyFont="1" applyBorder="1" applyProtection="1"/>
    <xf numFmtId="0" fontId="9" fillId="0" borderId="70" xfId="0" applyFont="1" applyBorder="1" applyProtection="1"/>
    <xf numFmtId="0" fontId="9" fillId="0" borderId="71" xfId="0" applyFont="1" applyBorder="1" applyProtection="1"/>
    <xf numFmtId="0" fontId="9" fillId="0" borderId="72" xfId="0" applyFont="1" applyBorder="1" applyProtection="1"/>
    <xf numFmtId="0" fontId="20" fillId="0" borderId="0" xfId="0"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pplyProtection="1">
      <alignment horizontal="center" wrapText="1"/>
    </xf>
    <xf numFmtId="0" fontId="36" fillId="0" borderId="0" xfId="0" applyFont="1" applyBorder="1" applyAlignment="1" applyProtection="1">
      <alignment horizontal="left" wrapText="1"/>
    </xf>
    <xf numFmtId="0" fontId="36" fillId="0" borderId="0" xfId="0" applyFont="1" applyBorder="1" applyProtection="1"/>
    <xf numFmtId="165" fontId="9" fillId="10" borderId="13" xfId="0" applyNumberFormat="1" applyFont="1" applyFill="1" applyBorder="1" applyProtection="1">
      <protection hidden="1"/>
    </xf>
    <xf numFmtId="0" fontId="44" fillId="6" borderId="91" xfId="0" applyFont="1" applyFill="1" applyBorder="1" applyAlignment="1">
      <alignment vertical="center"/>
    </xf>
    <xf numFmtId="0" fontId="25" fillId="23" borderId="87" xfId="0" applyFont="1" applyFill="1" applyBorder="1" applyAlignment="1">
      <alignment horizontal="center" vertical="center" wrapText="1"/>
    </xf>
    <xf numFmtId="0" fontId="25" fillId="16" borderId="87" xfId="0" applyFont="1" applyFill="1" applyBorder="1" applyAlignment="1">
      <alignment horizontal="center" vertical="center" wrapText="1"/>
    </xf>
    <xf numFmtId="0" fontId="25" fillId="17" borderId="87" xfId="0" applyFont="1" applyFill="1" applyBorder="1" applyAlignment="1">
      <alignment horizontal="center" vertical="center" wrapText="1"/>
    </xf>
    <xf numFmtId="0" fontId="25" fillId="24" borderId="87" xfId="0" applyFont="1" applyFill="1" applyBorder="1" applyAlignment="1">
      <alignment horizontal="center" vertical="center" wrapText="1"/>
    </xf>
    <xf numFmtId="0" fontId="25" fillId="7" borderId="88" xfId="0" applyFont="1" applyFill="1" applyBorder="1" applyAlignment="1">
      <alignment horizontal="center" vertical="center" wrapText="1"/>
    </xf>
    <xf numFmtId="168" fontId="9" fillId="0" borderId="0" xfId="0" applyNumberFormat="1" applyFont="1"/>
    <xf numFmtId="0" fontId="44" fillId="6" borderId="78" xfId="0" applyFont="1" applyFill="1" applyBorder="1" applyAlignment="1">
      <alignment vertical="center"/>
    </xf>
    <xf numFmtId="169" fontId="16" fillId="18" borderId="15" xfId="0" applyNumberFormat="1" applyFont="1" applyFill="1" applyBorder="1" applyAlignment="1">
      <alignment horizontal="center" vertical="center"/>
    </xf>
    <xf numFmtId="169" fontId="16" fillId="18" borderId="119" xfId="0" applyNumberFormat="1" applyFont="1" applyFill="1" applyBorder="1" applyAlignment="1">
      <alignment horizontal="center" vertical="center"/>
    </xf>
    <xf numFmtId="0" fontId="9" fillId="0" borderId="0" xfId="0" applyFont="1" applyBorder="1" applyAlignment="1">
      <alignment horizontal="center"/>
    </xf>
    <xf numFmtId="0" fontId="16" fillId="18" borderId="84" xfId="0" applyFont="1" applyFill="1" applyBorder="1"/>
    <xf numFmtId="168" fontId="16" fillId="18" borderId="84" xfId="0" applyNumberFormat="1" applyFont="1" applyFill="1" applyBorder="1"/>
    <xf numFmtId="0" fontId="16" fillId="18" borderId="86" xfId="0" applyFont="1" applyFill="1" applyBorder="1"/>
    <xf numFmtId="0" fontId="25" fillId="0" borderId="21" xfId="0" applyFont="1" applyBorder="1" applyAlignment="1" applyProtection="1">
      <alignment horizontal="center"/>
    </xf>
    <xf numFmtId="0" fontId="25" fillId="0" borderId="22" xfId="0" applyFont="1" applyBorder="1" applyAlignment="1" applyProtection="1">
      <alignment horizontal="center"/>
    </xf>
    <xf numFmtId="0" fontId="25" fillId="0" borderId="23" xfId="0" applyFont="1" applyBorder="1" applyAlignment="1" applyProtection="1">
      <alignment horizontal="center"/>
    </xf>
    <xf numFmtId="0" fontId="25" fillId="0" borderId="0" xfId="0" applyFont="1" applyFill="1" applyBorder="1" applyProtection="1"/>
    <xf numFmtId="0" fontId="25" fillId="0" borderId="25" xfId="0" applyFont="1" applyBorder="1" applyAlignment="1" applyProtection="1">
      <alignment horizontal="center"/>
    </xf>
    <xf numFmtId="0" fontId="25" fillId="0" borderId="26" xfId="0" applyFont="1" applyBorder="1" applyAlignment="1" applyProtection="1">
      <alignment horizontal="center"/>
    </xf>
    <xf numFmtId="0" fontId="25" fillId="0" borderId="27" xfId="0" applyFont="1" applyBorder="1" applyAlignment="1" applyProtection="1">
      <alignment horizontal="center"/>
    </xf>
    <xf numFmtId="0" fontId="46" fillId="0" borderId="21" xfId="0" applyFont="1" applyBorder="1" applyAlignment="1" applyProtection="1">
      <alignment horizontal="center"/>
    </xf>
    <xf numFmtId="1" fontId="25" fillId="26" borderId="110" xfId="1" applyNumberFormat="1" applyFont="1" applyFill="1" applyBorder="1" applyAlignment="1" applyProtection="1">
      <alignment horizontal="center" vertical="center"/>
    </xf>
    <xf numFmtId="2" fontId="25" fillId="26" borderId="22" xfId="1" applyNumberFormat="1" applyFont="1" applyFill="1" applyBorder="1" applyAlignment="1" applyProtection="1">
      <alignment horizontal="center" vertical="center"/>
    </xf>
    <xf numFmtId="2" fontId="25" fillId="0" borderId="31" xfId="1" applyNumberFormat="1" applyFont="1" applyFill="1" applyBorder="1" applyAlignment="1" applyProtection="1">
      <alignment horizontal="center" vertical="center"/>
      <protection hidden="1"/>
    </xf>
    <xf numFmtId="0" fontId="25" fillId="0" borderId="22" xfId="0" applyFont="1" applyBorder="1" applyAlignment="1" applyProtection="1">
      <alignment horizontal="center" vertical="center"/>
      <protection hidden="1"/>
    </xf>
    <xf numFmtId="0" fontId="25" fillId="0" borderId="32" xfId="0" applyFont="1" applyBorder="1" applyAlignment="1" applyProtection="1">
      <alignment horizontal="center"/>
    </xf>
    <xf numFmtId="1" fontId="25" fillId="26" borderId="111" xfId="1" applyNumberFormat="1" applyFont="1" applyFill="1" applyBorder="1" applyAlignment="1" applyProtection="1">
      <alignment horizontal="center" vertical="center"/>
    </xf>
    <xf numFmtId="2" fontId="25" fillId="26" borderId="31" xfId="1" applyNumberFormat="1" applyFont="1" applyFill="1" applyBorder="1" applyAlignment="1" applyProtection="1">
      <alignment horizontal="center" vertical="center"/>
    </xf>
    <xf numFmtId="0" fontId="25" fillId="0" borderId="31" xfId="0" applyFont="1" applyBorder="1" applyAlignment="1" applyProtection="1">
      <alignment horizontal="center" vertical="center"/>
      <protection hidden="1"/>
    </xf>
    <xf numFmtId="1" fontId="25" fillId="26" borderId="112" xfId="1" applyNumberFormat="1" applyFont="1" applyFill="1" applyBorder="1" applyAlignment="1" applyProtection="1">
      <alignment horizontal="center" vertical="center"/>
    </xf>
    <xf numFmtId="2" fontId="25" fillId="26" borderId="26" xfId="1" applyNumberFormat="1" applyFont="1" applyFill="1" applyBorder="1" applyAlignment="1" applyProtection="1">
      <alignment horizontal="center" vertical="center"/>
    </xf>
    <xf numFmtId="2" fontId="25" fillId="0" borderId="33" xfId="1" applyNumberFormat="1" applyFont="1" applyFill="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0" fontId="25" fillId="0" borderId="35" xfId="0" applyFont="1" applyBorder="1" applyAlignment="1" applyProtection="1">
      <alignment horizontal="right"/>
    </xf>
    <xf numFmtId="0" fontId="47" fillId="0" borderId="43" xfId="0" applyFont="1" applyBorder="1" applyAlignment="1" applyProtection="1"/>
    <xf numFmtId="0" fontId="25" fillId="0" borderId="41" xfId="0" applyFont="1" applyBorder="1" applyProtection="1"/>
    <xf numFmtId="0" fontId="25" fillId="0" borderId="26" xfId="0" applyFont="1" applyBorder="1" applyProtection="1"/>
    <xf numFmtId="0" fontId="47" fillId="0" borderId="32" xfId="0" applyFont="1" applyBorder="1" applyProtection="1"/>
    <xf numFmtId="0" fontId="25" fillId="0" borderId="31" xfId="0" applyFont="1" applyBorder="1" applyProtection="1"/>
    <xf numFmtId="0" fontId="25" fillId="0" borderId="24" xfId="0" applyFont="1" applyBorder="1" applyAlignment="1" applyProtection="1">
      <alignment horizontal="center"/>
    </xf>
    <xf numFmtId="0" fontId="25" fillId="0" borderId="32" xfId="0" applyFont="1" applyBorder="1" applyProtection="1"/>
    <xf numFmtId="0" fontId="25" fillId="0" borderId="25" xfId="0" applyFont="1" applyBorder="1" applyProtection="1"/>
    <xf numFmtId="0" fontId="48" fillId="0" borderId="25" xfId="0" applyFont="1" applyBorder="1" applyAlignment="1" applyProtection="1">
      <alignment horizontal="center"/>
    </xf>
    <xf numFmtId="1" fontId="25" fillId="26" borderId="26" xfId="1" applyNumberFormat="1" applyFont="1" applyFill="1" applyBorder="1" applyAlignment="1" applyProtection="1">
      <alignment horizontal="center" vertical="center"/>
    </xf>
    <xf numFmtId="1" fontId="25" fillId="0" borderId="27" xfId="0" applyNumberFormat="1" applyFont="1" applyBorder="1" applyAlignment="1" applyProtection="1">
      <alignment horizontal="center" vertical="center"/>
      <protection hidden="1"/>
    </xf>
    <xf numFmtId="0" fontId="47" fillId="0" borderId="25" xfId="0" applyFont="1" applyBorder="1" applyAlignment="1" applyProtection="1">
      <alignment horizontal="center"/>
    </xf>
    <xf numFmtId="0" fontId="47" fillId="0" borderId="45" xfId="0" applyFont="1" applyBorder="1" applyAlignment="1" applyProtection="1">
      <alignment horizontal="center"/>
    </xf>
    <xf numFmtId="1" fontId="25" fillId="0" borderId="34" xfId="0" applyNumberFormat="1" applyFont="1" applyBorder="1" applyAlignment="1" applyProtection="1">
      <alignment horizontal="center" vertical="center"/>
      <protection hidden="1"/>
    </xf>
    <xf numFmtId="0" fontId="25" fillId="0" borderId="31" xfId="0" applyFont="1" applyBorder="1" applyAlignment="1" applyProtection="1"/>
    <xf numFmtId="0" fontId="25" fillId="0" borderId="24" xfId="0" applyFont="1" applyBorder="1" applyProtection="1">
      <protection hidden="1"/>
    </xf>
    <xf numFmtId="2" fontId="25" fillId="0" borderId="27" xfId="0" applyNumberFormat="1" applyFont="1" applyBorder="1" applyProtection="1">
      <protection hidden="1"/>
    </xf>
    <xf numFmtId="0" fontId="25" fillId="0" borderId="26" xfId="0" applyFont="1" applyBorder="1" applyAlignment="1" applyProtection="1"/>
    <xf numFmtId="0" fontId="25" fillId="0" borderId="25" xfId="0" applyFont="1" applyBorder="1" applyAlignment="1" applyProtection="1">
      <alignment horizontal="left" wrapText="1"/>
    </xf>
    <xf numFmtId="0" fontId="25" fillId="0" borderId="27" xfId="0" applyNumberFormat="1" applyFont="1" applyBorder="1" applyAlignment="1" applyProtection="1">
      <alignment horizontal="center" vertical="center"/>
      <protection hidden="1"/>
    </xf>
    <xf numFmtId="0" fontId="49" fillId="0" borderId="25" xfId="0" applyFont="1" applyBorder="1" applyAlignment="1" applyProtection="1">
      <alignment horizontal="left" vertical="center" wrapText="1"/>
    </xf>
    <xf numFmtId="0" fontId="25" fillId="0" borderId="45" xfId="0" applyFont="1" applyBorder="1" applyProtection="1"/>
    <xf numFmtId="0" fontId="25" fillId="0" borderId="33" xfId="0" applyFont="1" applyBorder="1" applyProtection="1"/>
    <xf numFmtId="0" fontId="49" fillId="0" borderId="45" xfId="0" applyFont="1" applyBorder="1" applyAlignment="1" applyProtection="1">
      <alignment horizontal="left" vertical="center" wrapText="1"/>
    </xf>
    <xf numFmtId="0" fontId="25" fillId="0" borderId="34" xfId="0" applyNumberFormat="1" applyFont="1" applyBorder="1" applyAlignment="1" applyProtection="1">
      <alignment horizontal="center" vertical="center"/>
      <protection hidden="1"/>
    </xf>
    <xf numFmtId="0" fontId="16" fillId="0" borderId="104" xfId="0" applyFont="1" applyBorder="1" applyProtection="1"/>
    <xf numFmtId="0" fontId="16" fillId="0" borderId="106" xfId="0" applyFont="1" applyBorder="1" applyProtection="1"/>
    <xf numFmtId="1" fontId="25" fillId="26" borderId="107" xfId="1" applyNumberFormat="1" applyFont="1" applyFill="1" applyBorder="1" applyAlignment="1" applyProtection="1">
      <alignment horizontal="center" vertical="center"/>
    </xf>
    <xf numFmtId="0" fontId="25" fillId="0" borderId="32" xfId="0" applyFont="1" applyFill="1" applyBorder="1" applyProtection="1"/>
    <xf numFmtId="0" fontId="51" fillId="0" borderId="0" xfId="0" applyFont="1" applyFill="1" applyBorder="1" applyAlignment="1" applyProtection="1">
      <alignment horizontal="right"/>
    </xf>
    <xf numFmtId="0" fontId="25" fillId="0" borderId="47" xfId="0" applyFont="1" applyBorder="1" applyAlignment="1" applyProtection="1">
      <alignment horizontal="right"/>
    </xf>
    <xf numFmtId="166" fontId="25" fillId="0" borderId="47" xfId="1" applyNumberFormat="1" applyFont="1" applyFill="1" applyBorder="1" applyAlignment="1" applyProtection="1">
      <alignment horizontal="right"/>
      <protection hidden="1"/>
    </xf>
    <xf numFmtId="0" fontId="25" fillId="0" borderId="31" xfId="0" applyFont="1" applyBorder="1" applyAlignment="1" applyProtection="1">
      <alignment horizontal="center"/>
    </xf>
    <xf numFmtId="169" fontId="16" fillId="30" borderId="82" xfId="0" applyNumberFormat="1" applyFont="1" applyFill="1" applyBorder="1" applyAlignment="1">
      <alignment horizontal="center" vertical="center"/>
    </xf>
    <xf numFmtId="169" fontId="16" fillId="30" borderId="15" xfId="0" applyNumberFormat="1" applyFont="1" applyFill="1" applyBorder="1" applyAlignment="1">
      <alignment horizontal="center" vertical="center"/>
    </xf>
    <xf numFmtId="0" fontId="25" fillId="6" borderId="113" xfId="0" applyFont="1" applyFill="1" applyBorder="1" applyAlignment="1">
      <alignment horizontal="left" vertical="center"/>
    </xf>
    <xf numFmtId="0" fontId="25" fillId="6" borderId="10" xfId="0" applyFont="1" applyFill="1" applyBorder="1" applyAlignment="1">
      <alignment horizontal="left" vertical="center"/>
    </xf>
    <xf numFmtId="0" fontId="25" fillId="6" borderId="11" xfId="0" applyFont="1" applyFill="1" applyBorder="1" applyAlignment="1">
      <alignment horizontal="left" vertical="center"/>
    </xf>
    <xf numFmtId="0" fontId="44" fillId="22" borderId="0" xfId="0" applyFont="1" applyFill="1" applyBorder="1" applyAlignment="1">
      <alignment vertical="center"/>
    </xf>
    <xf numFmtId="0" fontId="16" fillId="18" borderId="84" xfId="0" applyFont="1" applyFill="1" applyBorder="1" applyAlignment="1">
      <alignment horizontal="left"/>
    </xf>
    <xf numFmtId="0" fontId="9" fillId="0" borderId="84" xfId="0" applyFont="1" applyBorder="1"/>
    <xf numFmtId="0" fontId="25" fillId="16" borderId="88" xfId="0" applyFont="1" applyFill="1" applyBorder="1" applyAlignment="1">
      <alignment vertical="center" wrapText="1"/>
    </xf>
    <xf numFmtId="168" fontId="8" fillId="25" borderId="88" xfId="0" applyNumberFormat="1" applyFont="1" applyFill="1" applyBorder="1" applyAlignment="1">
      <alignment horizontal="center" vertical="center" wrapText="1"/>
    </xf>
    <xf numFmtId="0" fontId="9" fillId="0" borderId="0" xfId="0" applyFont="1" applyBorder="1" applyAlignment="1"/>
    <xf numFmtId="0" fontId="16" fillId="18" borderId="113" xfId="0" applyFont="1" applyFill="1" applyBorder="1" applyAlignment="1"/>
    <xf numFmtId="0" fontId="25" fillId="23" borderId="99" xfId="0" applyFont="1" applyFill="1" applyBorder="1" applyAlignment="1">
      <alignment horizontal="center" vertical="center" wrapText="1"/>
    </xf>
    <xf numFmtId="0" fontId="16" fillId="0" borderId="97" xfId="0" applyFont="1" applyBorder="1"/>
    <xf numFmtId="0" fontId="16" fillId="0" borderId="0" xfId="0" applyFont="1" applyBorder="1"/>
    <xf numFmtId="0" fontId="16" fillId="0" borderId="123" xfId="0" applyFont="1" applyBorder="1"/>
    <xf numFmtId="0" fontId="16" fillId="9" borderId="121" xfId="0" applyFont="1" applyFill="1" applyBorder="1" applyAlignment="1">
      <alignment horizontal="left" wrapText="1"/>
    </xf>
    <xf numFmtId="168" fontId="16" fillId="0" borderId="97" xfId="0" applyNumberFormat="1" applyFont="1" applyBorder="1"/>
    <xf numFmtId="168" fontId="16" fillId="18" borderId="13" xfId="0" applyNumberFormat="1" applyFont="1" applyFill="1" applyBorder="1" applyAlignment="1">
      <alignment horizontal="center" vertical="center"/>
    </xf>
    <xf numFmtId="168" fontId="16" fillId="18" borderId="85" xfId="0" applyNumberFormat="1" applyFont="1" applyFill="1" applyBorder="1" applyAlignment="1">
      <alignment horizontal="center" vertical="center"/>
    </xf>
    <xf numFmtId="168" fontId="16" fillId="0" borderId="0" xfId="0" applyNumberFormat="1" applyFont="1" applyBorder="1"/>
    <xf numFmtId="168" fontId="16" fillId="18" borderId="87" xfId="0" applyNumberFormat="1" applyFont="1" applyFill="1" applyBorder="1" applyAlignment="1">
      <alignment horizontal="center" vertical="center"/>
    </xf>
    <xf numFmtId="168" fontId="16" fillId="18" borderId="88" xfId="0" applyNumberFormat="1" applyFont="1" applyFill="1" applyBorder="1" applyAlignment="1">
      <alignment horizontal="center" vertical="center"/>
    </xf>
    <xf numFmtId="0" fontId="52" fillId="8" borderId="93" xfId="0" applyFont="1" applyFill="1" applyBorder="1"/>
    <xf numFmtId="168" fontId="16" fillId="8" borderId="119" xfId="0" applyNumberFormat="1" applyFont="1" applyFill="1" applyBorder="1" applyAlignment="1">
      <alignment horizontal="center" vertical="center"/>
    </xf>
    <xf numFmtId="168" fontId="16" fillId="8" borderId="131" xfId="0" applyNumberFormat="1" applyFont="1" applyFill="1" applyBorder="1" applyAlignment="1">
      <alignment horizontal="center" vertical="center"/>
    </xf>
    <xf numFmtId="0" fontId="19" fillId="18" borderId="10" xfId="0" applyFont="1" applyFill="1" applyBorder="1" applyAlignment="1"/>
    <xf numFmtId="0" fontId="19" fillId="18" borderId="78" xfId="0" applyFont="1" applyFill="1" applyBorder="1" applyAlignment="1"/>
    <xf numFmtId="0" fontId="16" fillId="18" borderId="84" xfId="0" applyFont="1" applyFill="1" applyBorder="1" applyAlignment="1"/>
    <xf numFmtId="0" fontId="19" fillId="18" borderId="13" xfId="0" applyFont="1" applyFill="1" applyBorder="1" applyAlignment="1"/>
    <xf numFmtId="0" fontId="19" fillId="18" borderId="85" xfId="0" applyFont="1" applyFill="1" applyBorder="1" applyAlignment="1"/>
    <xf numFmtId="0" fontId="16" fillId="18" borderId="81" xfId="0" applyFont="1" applyFill="1" applyBorder="1" applyAlignment="1"/>
    <xf numFmtId="0" fontId="19" fillId="18" borderId="82" xfId="0" applyFont="1" applyFill="1" applyBorder="1" applyAlignment="1"/>
    <xf numFmtId="0" fontId="19" fillId="18" borderId="83" xfId="0" applyFont="1" applyFill="1" applyBorder="1" applyAlignment="1"/>
    <xf numFmtId="0" fontId="16" fillId="18" borderId="82" xfId="0" applyFont="1" applyFill="1" applyBorder="1" applyAlignment="1"/>
    <xf numFmtId="0" fontId="16" fillId="18" borderId="83" xfId="0" applyFont="1" applyFill="1" applyBorder="1" applyAlignment="1"/>
    <xf numFmtId="168" fontId="8" fillId="34" borderId="88" xfId="0" applyNumberFormat="1" applyFont="1" applyFill="1" applyBorder="1" applyAlignment="1">
      <alignment horizontal="center" vertical="center" wrapText="1"/>
    </xf>
    <xf numFmtId="2" fontId="25" fillId="23" borderId="88" xfId="0" applyNumberFormat="1" applyFont="1" applyFill="1" applyBorder="1" applyAlignment="1">
      <alignment horizontal="center" vertical="center" wrapText="1"/>
    </xf>
    <xf numFmtId="0" fontId="9" fillId="29" borderId="98" xfId="0" applyFont="1" applyFill="1" applyBorder="1"/>
    <xf numFmtId="9" fontId="9" fillId="0" borderId="0" xfId="4" applyFont="1" applyBorder="1" applyAlignment="1">
      <alignment horizontal="center"/>
    </xf>
    <xf numFmtId="0" fontId="44" fillId="6" borderId="118" xfId="0" applyFont="1" applyFill="1" applyBorder="1" applyAlignment="1">
      <alignment vertical="center"/>
    </xf>
    <xf numFmtId="0" fontId="44" fillId="6" borderId="11" xfId="0" applyFont="1" applyFill="1" applyBorder="1" applyAlignment="1">
      <alignment vertical="center"/>
    </xf>
    <xf numFmtId="0" fontId="44" fillId="6" borderId="132" xfId="0" applyFont="1" applyFill="1" applyBorder="1" applyAlignment="1">
      <alignment vertical="center"/>
    </xf>
    <xf numFmtId="0" fontId="44" fillId="6" borderId="99" xfId="0" applyFont="1" applyFill="1" applyBorder="1" applyAlignment="1">
      <alignment vertical="center"/>
    </xf>
    <xf numFmtId="0" fontId="44" fillId="6" borderId="79" xfId="0" applyFont="1" applyFill="1" applyBorder="1" applyAlignment="1">
      <alignment vertical="center"/>
    </xf>
    <xf numFmtId="168" fontId="16" fillId="18" borderId="15" xfId="0" applyNumberFormat="1" applyFont="1" applyFill="1" applyBorder="1" applyAlignment="1">
      <alignment horizontal="center" vertical="center"/>
    </xf>
    <xf numFmtId="0" fontId="16" fillId="0" borderId="55" xfId="0" applyFont="1" applyBorder="1" applyProtection="1"/>
    <xf numFmtId="0" fontId="16" fillId="0" borderId="51" xfId="0" applyFont="1" applyBorder="1" applyProtection="1"/>
    <xf numFmtId="0" fontId="16" fillId="0" borderId="56" xfId="0" applyFont="1" applyBorder="1" applyProtection="1"/>
    <xf numFmtId="0" fontId="16" fillId="0" borderId="14" xfId="0" applyFont="1" applyBorder="1" applyProtection="1"/>
    <xf numFmtId="0" fontId="16" fillId="0" borderId="52" xfId="0" applyFont="1" applyBorder="1" applyProtection="1"/>
    <xf numFmtId="0" fontId="16" fillId="0" borderId="19" xfId="0" applyFont="1" applyFill="1" applyBorder="1" applyProtection="1"/>
    <xf numFmtId="0" fontId="16" fillId="0" borderId="20" xfId="0" applyFont="1" applyFill="1" applyBorder="1" applyProtection="1"/>
    <xf numFmtId="0" fontId="16" fillId="0" borderId="24" xfId="0" applyFont="1" applyFill="1" applyBorder="1" applyProtection="1"/>
    <xf numFmtId="0" fontId="16" fillId="0" borderId="0" xfId="0" applyFont="1" applyFill="1" applyBorder="1" applyProtection="1"/>
    <xf numFmtId="0" fontId="16" fillId="0" borderId="28" xfId="0" applyFont="1" applyBorder="1" applyAlignment="1" applyProtection="1">
      <alignment horizontal="center"/>
    </xf>
    <xf numFmtId="0" fontId="16" fillId="0" borderId="29" xfId="0" applyFont="1" applyBorder="1" applyAlignment="1" applyProtection="1">
      <alignment horizontal="center"/>
    </xf>
    <xf numFmtId="0" fontId="16" fillId="0" borderId="30" xfId="0" applyFont="1" applyBorder="1" applyAlignment="1" applyProtection="1">
      <alignment horizontal="center"/>
    </xf>
    <xf numFmtId="0" fontId="16" fillId="0" borderId="0" xfId="0" applyFont="1" applyFill="1" applyBorder="1" applyProtection="1">
      <protection hidden="1"/>
    </xf>
    <xf numFmtId="0" fontId="16" fillId="0" borderId="16" xfId="0" applyFont="1" applyBorder="1" applyProtection="1"/>
    <xf numFmtId="2" fontId="16" fillId="0" borderId="36" xfId="0" applyNumberFormat="1" applyFont="1" applyBorder="1" applyProtection="1"/>
    <xf numFmtId="2" fontId="16" fillId="0" borderId="37" xfId="0" applyNumberFormat="1" applyFont="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right"/>
      <protection hidden="1"/>
    </xf>
    <xf numFmtId="0" fontId="16" fillId="0" borderId="37" xfId="0" applyFont="1" applyBorder="1" applyProtection="1"/>
    <xf numFmtId="0" fontId="47" fillId="0" borderId="42" xfId="0" applyFont="1" applyBorder="1" applyProtection="1"/>
    <xf numFmtId="2" fontId="53" fillId="0" borderId="27" xfId="1" applyNumberFormat="1" applyFont="1" applyFill="1" applyBorder="1" applyAlignment="1" applyProtection="1"/>
    <xf numFmtId="0" fontId="25" fillId="0" borderId="27" xfId="0" applyFont="1" applyBorder="1" applyProtection="1"/>
    <xf numFmtId="0" fontId="25" fillId="0" borderId="37" xfId="0" applyFont="1" applyBorder="1" applyProtection="1"/>
    <xf numFmtId="0" fontId="16" fillId="0" borderId="31" xfId="0" applyFont="1" applyBorder="1" applyProtection="1"/>
    <xf numFmtId="0" fontId="16" fillId="26" borderId="24" xfId="0" applyFont="1" applyFill="1" applyBorder="1" applyProtection="1"/>
    <xf numFmtId="2" fontId="16" fillId="26" borderId="24" xfId="1" applyNumberFormat="1" applyFont="1" applyFill="1" applyBorder="1" applyAlignment="1" applyProtection="1"/>
    <xf numFmtId="0" fontId="25" fillId="0" borderId="44" xfId="0" applyFont="1" applyBorder="1" applyProtection="1"/>
    <xf numFmtId="0" fontId="16" fillId="0" borderId="22" xfId="0" applyFont="1" applyBorder="1" applyProtection="1"/>
    <xf numFmtId="2" fontId="16" fillId="26" borderId="23" xfId="1" applyNumberFormat="1" applyFont="1" applyFill="1" applyBorder="1" applyAlignment="1" applyProtection="1"/>
    <xf numFmtId="0" fontId="16" fillId="0" borderId="19" xfId="0" applyFont="1" applyBorder="1" applyProtection="1"/>
    <xf numFmtId="0" fontId="25" fillId="0" borderId="46" xfId="0" applyFont="1" applyBorder="1" applyAlignment="1" applyProtection="1">
      <alignment horizontal="right"/>
    </xf>
    <xf numFmtId="2" fontId="16" fillId="0" borderId="13" xfId="0" applyNumberFormat="1" applyFont="1" applyBorder="1" applyProtection="1"/>
    <xf numFmtId="0" fontId="25" fillId="10" borderId="26" xfId="1" applyNumberFormat="1" applyFont="1" applyFill="1" applyBorder="1" applyAlignment="1" applyProtection="1">
      <alignment horizontal="center" vertical="center"/>
      <protection locked="0"/>
    </xf>
    <xf numFmtId="0" fontId="25" fillId="10" borderId="33" xfId="1" applyNumberFormat="1" applyFont="1" applyFill="1" applyBorder="1" applyAlignment="1" applyProtection="1">
      <alignment horizontal="center" vertical="center"/>
      <protection locked="0"/>
    </xf>
    <xf numFmtId="0" fontId="16" fillId="0" borderId="0" xfId="0" applyFont="1" applyProtection="1"/>
    <xf numFmtId="0" fontId="54" fillId="0" borderId="24" xfId="0" applyFont="1" applyFill="1" applyBorder="1" applyProtection="1"/>
    <xf numFmtId="0" fontId="55" fillId="0" borderId="101" xfId="0" applyFont="1" applyBorder="1" applyProtection="1"/>
    <xf numFmtId="0" fontId="16" fillId="0" borderId="102" xfId="0" applyFont="1" applyBorder="1" applyAlignment="1" applyProtection="1">
      <alignment horizontal="right"/>
    </xf>
    <xf numFmtId="0" fontId="51" fillId="2" borderId="103" xfId="0" applyFont="1" applyFill="1" applyBorder="1" applyProtection="1"/>
    <xf numFmtId="0" fontId="51" fillId="0" borderId="105" xfId="0" applyFont="1" applyBorder="1" applyAlignment="1" applyProtection="1">
      <alignment horizontal="center"/>
    </xf>
    <xf numFmtId="0" fontId="16" fillId="0" borderId="42" xfId="0" applyFont="1" applyBorder="1" applyProtection="1"/>
    <xf numFmtId="0" fontId="25" fillId="0" borderId="42" xfId="0" applyFont="1" applyBorder="1" applyProtection="1"/>
    <xf numFmtId="0" fontId="16" fillId="0" borderId="14" xfId="0" applyFont="1" applyFill="1" applyBorder="1" applyProtection="1"/>
    <xf numFmtId="0" fontId="51" fillId="0" borderId="109" xfId="0" applyFont="1" applyBorder="1" applyAlignment="1" applyProtection="1">
      <alignment horizontal="center"/>
    </xf>
    <xf numFmtId="1" fontId="19" fillId="8" borderId="0" xfId="0" applyNumberFormat="1" applyFont="1" applyFill="1" applyBorder="1" applyProtection="1"/>
    <xf numFmtId="0" fontId="19" fillId="8" borderId="24" xfId="0" applyFont="1" applyFill="1" applyBorder="1" applyProtection="1"/>
    <xf numFmtId="0" fontId="16" fillId="0" borderId="49" xfId="0" applyFont="1" applyBorder="1" applyProtection="1"/>
    <xf numFmtId="0" fontId="16" fillId="0" borderId="47" xfId="0" applyFont="1" applyBorder="1" applyProtection="1"/>
    <xf numFmtId="0" fontId="16" fillId="0" borderId="47" xfId="0" applyFont="1" applyFill="1" applyBorder="1" applyAlignment="1" applyProtection="1">
      <alignment horizontal="center"/>
    </xf>
    <xf numFmtId="0" fontId="16" fillId="0" borderId="34" xfId="0" applyFont="1" applyFill="1" applyBorder="1" applyProtection="1"/>
    <xf numFmtId="0" fontId="16" fillId="0" borderId="53" xfId="0" applyFont="1" applyBorder="1" applyProtection="1"/>
    <xf numFmtId="0" fontId="16" fillId="0" borderId="12" xfId="0" applyFont="1" applyBorder="1" applyProtection="1"/>
    <xf numFmtId="0" fontId="16" fillId="0" borderId="54" xfId="0" applyFont="1" applyBorder="1" applyProtection="1"/>
    <xf numFmtId="0" fontId="16" fillId="0" borderId="18" xfId="0" applyFont="1" applyBorder="1" applyProtection="1"/>
    <xf numFmtId="0" fontId="16" fillId="0" borderId="20" xfId="0" applyFont="1" applyBorder="1" applyProtection="1"/>
    <xf numFmtId="0" fontId="16" fillId="0" borderId="37" xfId="0" applyFont="1" applyBorder="1" applyProtection="1">
      <protection hidden="1"/>
    </xf>
    <xf numFmtId="0" fontId="16" fillId="0" borderId="38" xfId="0" applyFont="1" applyBorder="1" applyProtection="1"/>
    <xf numFmtId="0" fontId="16" fillId="0" borderId="39" xfId="0" applyFont="1" applyBorder="1" applyProtection="1"/>
    <xf numFmtId="0" fontId="16" fillId="0" borderId="40" xfId="0" applyFont="1" applyBorder="1" applyProtection="1"/>
    <xf numFmtId="0" fontId="16" fillId="0" borderId="41" xfId="0" applyFont="1" applyBorder="1" applyProtection="1"/>
    <xf numFmtId="0" fontId="16" fillId="0" borderId="27" xfId="0" applyFont="1" applyBorder="1" applyProtection="1"/>
    <xf numFmtId="0" fontId="54" fillId="0" borderId="0" xfId="0" applyFont="1" applyBorder="1" applyProtection="1"/>
    <xf numFmtId="0" fontId="54" fillId="0" borderId="101" xfId="0" applyFont="1" applyBorder="1" applyProtection="1"/>
    <xf numFmtId="0" fontId="25" fillId="35" borderId="25" xfId="0" applyFont="1" applyFill="1" applyBorder="1" applyProtection="1"/>
    <xf numFmtId="0" fontId="25" fillId="35" borderId="26" xfId="0" applyFont="1" applyFill="1" applyBorder="1" applyProtection="1"/>
    <xf numFmtId="0" fontId="25" fillId="35" borderId="27" xfId="0" applyFont="1" applyFill="1" applyBorder="1" applyProtection="1"/>
    <xf numFmtId="9" fontId="25" fillId="2" borderId="48" xfId="4" applyFont="1" applyFill="1" applyBorder="1" applyAlignment="1" applyProtection="1">
      <alignment horizontal="right"/>
      <protection hidden="1"/>
    </xf>
    <xf numFmtId="2" fontId="25" fillId="0" borderId="27" xfId="0" applyNumberFormat="1" applyFont="1" applyBorder="1" applyAlignment="1" applyProtection="1">
      <alignment vertical="top"/>
      <protection hidden="1"/>
    </xf>
    <xf numFmtId="2" fontId="54" fillId="0" borderId="0" xfId="1" applyNumberFormat="1" applyFont="1" applyFill="1" applyBorder="1" applyAlignment="1" applyProtection="1"/>
    <xf numFmtId="0" fontId="57" fillId="0" borderId="31" xfId="0" applyFont="1" applyBorder="1" applyAlignment="1" applyProtection="1">
      <alignment horizontal="center"/>
    </xf>
    <xf numFmtId="0" fontId="57" fillId="0" borderId="26" xfId="0" applyFont="1" applyBorder="1" applyAlignment="1" applyProtection="1">
      <alignment horizontal="center" vertical="top"/>
    </xf>
    <xf numFmtId="0" fontId="57" fillId="0" borderId="33" xfId="0" applyFont="1" applyBorder="1" applyAlignment="1" applyProtection="1">
      <alignment horizontal="center" vertical="top"/>
    </xf>
    <xf numFmtId="2" fontId="25" fillId="0" borderId="34" xfId="0" applyNumberFormat="1" applyFont="1" applyBorder="1" applyAlignment="1" applyProtection="1">
      <alignment vertical="top"/>
      <protection hidden="1"/>
    </xf>
    <xf numFmtId="2" fontId="16" fillId="0" borderId="0" xfId="0" applyNumberFormat="1" applyFont="1" applyFill="1" applyBorder="1" applyProtection="1">
      <protection hidden="1"/>
    </xf>
    <xf numFmtId="0" fontId="57" fillId="0" borderId="32" xfId="0" applyFont="1" applyBorder="1" applyProtection="1"/>
    <xf numFmtId="0" fontId="57" fillId="0" borderId="31" xfId="0" applyFont="1" applyBorder="1" applyAlignment="1" applyProtection="1">
      <alignment horizontal="center"/>
    </xf>
    <xf numFmtId="0" fontId="57" fillId="0" borderId="25" xfId="0" applyFont="1" applyBorder="1" applyAlignment="1" applyProtection="1">
      <alignment vertical="top"/>
    </xf>
    <xf numFmtId="0" fontId="57" fillId="0" borderId="26" xfId="0" applyFont="1" applyBorder="1" applyAlignment="1" applyProtection="1">
      <alignment horizontal="center" vertical="top"/>
    </xf>
    <xf numFmtId="0" fontId="57" fillId="0" borderId="45" xfId="0" applyFont="1" applyBorder="1" applyAlignment="1" applyProtection="1">
      <alignment vertical="top"/>
    </xf>
    <xf numFmtId="0" fontId="57" fillId="0" borderId="33" xfId="0" applyFont="1" applyBorder="1" applyAlignment="1" applyProtection="1">
      <alignment horizontal="center" vertical="top"/>
    </xf>
    <xf numFmtId="2" fontId="25" fillId="0" borderId="23" xfId="1" applyNumberFormat="1" applyFont="1" applyFill="1" applyBorder="1" applyAlignment="1" applyProtection="1">
      <alignment horizontal="center" vertical="center"/>
      <protection hidden="1"/>
    </xf>
    <xf numFmtId="2" fontId="25" fillId="0" borderId="24" xfId="0" applyNumberFormat="1" applyFont="1" applyBorder="1" applyAlignment="1" applyProtection="1">
      <alignment horizontal="center" vertical="center"/>
      <protection hidden="1"/>
    </xf>
    <xf numFmtId="2" fontId="25" fillId="0" borderId="34" xfId="0" applyNumberFormat="1" applyFont="1" applyBorder="1" applyAlignment="1" applyProtection="1">
      <alignment horizontal="center" vertical="center"/>
      <protection hidden="1"/>
    </xf>
    <xf numFmtId="168" fontId="16" fillId="18" borderId="13" xfId="0" applyNumberFormat="1" applyFont="1" applyFill="1" applyBorder="1" applyAlignment="1">
      <alignment horizontal="center" vertical="center"/>
    </xf>
    <xf numFmtId="168" fontId="16" fillId="18" borderId="87" xfId="0" applyNumberFormat="1" applyFont="1" applyFill="1" applyBorder="1" applyAlignment="1">
      <alignment horizontal="center" vertical="center"/>
    </xf>
    <xf numFmtId="0" fontId="19" fillId="18" borderId="13" xfId="0" applyFont="1" applyFill="1" applyBorder="1" applyAlignment="1"/>
    <xf numFmtId="168" fontId="16" fillId="18" borderId="13" xfId="0" applyNumberFormat="1" applyFont="1" applyFill="1" applyBorder="1" applyAlignment="1">
      <alignment horizontal="center" vertical="center"/>
    </xf>
    <xf numFmtId="168" fontId="16" fillId="18" borderId="87" xfId="0" applyNumberFormat="1" applyFont="1" applyFill="1" applyBorder="1" applyAlignment="1">
      <alignment horizontal="center" vertical="center"/>
    </xf>
    <xf numFmtId="168" fontId="16" fillId="18" borderId="13" xfId="0" applyNumberFormat="1" applyFont="1" applyFill="1" applyBorder="1" applyAlignment="1">
      <alignment horizontal="center" vertical="center"/>
    </xf>
    <xf numFmtId="168" fontId="16" fillId="18" borderId="87" xfId="0" applyNumberFormat="1" applyFont="1" applyFill="1" applyBorder="1" applyAlignment="1">
      <alignment horizontal="center" vertical="center"/>
    </xf>
    <xf numFmtId="0" fontId="19" fillId="18" borderId="82" xfId="0" applyFont="1" applyFill="1" applyBorder="1" applyAlignment="1"/>
    <xf numFmtId="168" fontId="16" fillId="18" borderId="13" xfId="0" applyNumberFormat="1" applyFont="1" applyFill="1" applyBorder="1" applyAlignment="1">
      <alignment horizontal="center" vertical="center"/>
    </xf>
    <xf numFmtId="2" fontId="25" fillId="26" borderId="22" xfId="1" applyNumberFormat="1" applyFont="1" applyFill="1" applyBorder="1" applyAlignment="1" applyProtection="1">
      <alignment horizontal="center" vertical="center"/>
    </xf>
    <xf numFmtId="2" fontId="25" fillId="26" borderId="31" xfId="1" applyNumberFormat="1" applyFont="1" applyFill="1" applyBorder="1" applyAlignment="1" applyProtection="1">
      <alignment horizontal="center" vertical="center"/>
    </xf>
    <xf numFmtId="2" fontId="25" fillId="26" borderId="26" xfId="1" applyNumberFormat="1" applyFont="1" applyFill="1" applyBorder="1" applyAlignment="1" applyProtection="1">
      <alignment horizontal="center" vertical="center"/>
    </xf>
    <xf numFmtId="168" fontId="16" fillId="18" borderId="13" xfId="0" applyNumberFormat="1" applyFont="1" applyFill="1" applyBorder="1" applyAlignment="1">
      <alignment horizontal="center" vertical="center"/>
    </xf>
    <xf numFmtId="0" fontId="9" fillId="0" borderId="0" xfId="0" applyFont="1"/>
    <xf numFmtId="0" fontId="8" fillId="2" borderId="0" xfId="0" applyFont="1" applyFill="1" applyBorder="1" applyAlignment="1" applyProtection="1">
      <alignment vertical="center"/>
    </xf>
    <xf numFmtId="0" fontId="9" fillId="0" borderId="0" xfId="0" applyFont="1" applyBorder="1" applyProtection="1"/>
    <xf numFmtId="0" fontId="9" fillId="0" borderId="68" xfId="0" applyFont="1" applyBorder="1" applyProtection="1"/>
    <xf numFmtId="0" fontId="9" fillId="0" borderId="69" xfId="0" applyFont="1" applyBorder="1" applyProtection="1"/>
    <xf numFmtId="0" fontId="5" fillId="2" borderId="0" xfId="0" applyFont="1" applyFill="1" applyBorder="1" applyAlignment="1" applyProtection="1">
      <alignment vertical="center"/>
    </xf>
    <xf numFmtId="0" fontId="8" fillId="2" borderId="0" xfId="0" applyFont="1" applyFill="1" applyBorder="1" applyAlignment="1" applyProtection="1">
      <alignment vertical="center"/>
    </xf>
    <xf numFmtId="2" fontId="6" fillId="4" borderId="13" xfId="0" applyNumberFormat="1" applyFont="1" applyFill="1" applyBorder="1" applyAlignment="1" applyProtection="1">
      <alignment horizontal="center" vertical="center"/>
    </xf>
    <xf numFmtId="0" fontId="9" fillId="0" borderId="0" xfId="0" applyFont="1" applyBorder="1" applyProtection="1"/>
    <xf numFmtId="2" fontId="6" fillId="19" borderId="13" xfId="0" applyNumberFormat="1" applyFont="1" applyFill="1" applyBorder="1" applyAlignment="1" applyProtection="1">
      <alignment horizontal="center" vertical="center"/>
    </xf>
    <xf numFmtId="2" fontId="17" fillId="20" borderId="13" xfId="0" applyNumberFormat="1" applyFont="1" applyFill="1" applyBorder="1" applyAlignment="1">
      <alignment horizontal="center"/>
    </xf>
    <xf numFmtId="0" fontId="8" fillId="2" borderId="0" xfId="0" applyFont="1" applyFill="1" applyBorder="1" applyAlignment="1" applyProtection="1">
      <alignment vertical="center"/>
    </xf>
    <xf numFmtId="0" fontId="9" fillId="0" borderId="0" xfId="0" applyFont="1"/>
    <xf numFmtId="0" fontId="8" fillId="2" borderId="0" xfId="0" applyFont="1" applyFill="1" applyBorder="1" applyAlignment="1" applyProtection="1">
      <alignment vertical="center"/>
    </xf>
    <xf numFmtId="0" fontId="9" fillId="0" borderId="0" xfId="0" applyFont="1" applyBorder="1" applyProtection="1"/>
    <xf numFmtId="0" fontId="9" fillId="0" borderId="68" xfId="0" applyFont="1" applyBorder="1" applyProtection="1"/>
    <xf numFmtId="0" fontId="9" fillId="0" borderId="69" xfId="0" applyFont="1" applyBorder="1" applyProtection="1"/>
    <xf numFmtId="0" fontId="16" fillId="0" borderId="0" xfId="0" applyFont="1" applyBorder="1" applyAlignment="1" applyProtection="1">
      <alignment horizontal="right"/>
    </xf>
    <xf numFmtId="44" fontId="20" fillId="0" borderId="0" xfId="2" applyFont="1" applyBorder="1" applyProtection="1"/>
    <xf numFmtId="2" fontId="35" fillId="2" borderId="13" xfId="0" applyNumberFormat="1" applyFont="1" applyFill="1" applyBorder="1" applyAlignment="1" applyProtection="1">
      <alignment horizontal="center" vertical="center"/>
    </xf>
    <xf numFmtId="0" fontId="9" fillId="0" borderId="0" xfId="0" applyFont="1" applyBorder="1" applyProtection="1"/>
    <xf numFmtId="0" fontId="8" fillId="2" borderId="0" xfId="0" applyFont="1" applyFill="1" applyBorder="1" applyAlignment="1" applyProtection="1">
      <alignment vertical="center"/>
    </xf>
    <xf numFmtId="2" fontId="35" fillId="2" borderId="9" xfId="0" applyNumberFormat="1" applyFont="1" applyFill="1" applyBorder="1" applyAlignment="1" applyProtection="1">
      <alignment horizontal="center" vertical="center"/>
    </xf>
    <xf numFmtId="2" fontId="9" fillId="3" borderId="13" xfId="0" applyNumberFormat="1" applyFont="1" applyFill="1" applyBorder="1" applyProtection="1"/>
    <xf numFmtId="0" fontId="9" fillId="0" borderId="0" xfId="0" applyFont="1" applyBorder="1" applyProtection="1"/>
    <xf numFmtId="0" fontId="9" fillId="0" borderId="0" xfId="0" applyFont="1" applyBorder="1" applyAlignment="1" applyProtection="1">
      <alignment horizontal="right"/>
    </xf>
    <xf numFmtId="2" fontId="9" fillId="8" borderId="13" xfId="0" applyNumberFormat="1" applyFont="1" applyFill="1" applyBorder="1" applyProtection="1"/>
    <xf numFmtId="0" fontId="16" fillId="0" borderId="0" xfId="0" applyFont="1" applyBorder="1" applyAlignment="1" applyProtection="1">
      <alignment horizontal="right"/>
    </xf>
    <xf numFmtId="0" fontId="8" fillId="0" borderId="0" xfId="0" applyFont="1" applyFill="1" applyBorder="1" applyProtection="1"/>
    <xf numFmtId="0" fontId="9" fillId="0" borderId="0" xfId="0" applyFont="1" applyBorder="1" applyProtection="1"/>
    <xf numFmtId="0" fontId="9" fillId="0" borderId="0" xfId="0" applyFont="1" applyBorder="1" applyProtection="1"/>
    <xf numFmtId="2" fontId="9" fillId="8" borderId="13" xfId="0" applyNumberFormat="1" applyFont="1" applyFill="1" applyBorder="1" applyProtection="1"/>
    <xf numFmtId="0" fontId="9" fillId="0" borderId="0" xfId="0" applyFont="1" applyBorder="1" applyProtection="1"/>
    <xf numFmtId="0" fontId="16" fillId="0" borderId="0" xfId="0" applyFont="1"/>
    <xf numFmtId="0" fontId="16" fillId="0" borderId="0" xfId="0" applyFont="1" applyBorder="1" applyProtection="1"/>
    <xf numFmtId="0" fontId="58" fillId="18" borderId="12" xfId="0" applyFont="1" applyFill="1" applyBorder="1" applyAlignment="1" applyProtection="1">
      <alignment horizontal="center"/>
    </xf>
    <xf numFmtId="0" fontId="9" fillId="0" borderId="51" xfId="0" applyFont="1" applyBorder="1" applyProtection="1"/>
    <xf numFmtId="0" fontId="0" fillId="0" borderId="0" xfId="0" applyAlignment="1">
      <alignment horizontal="left" wrapText="1"/>
    </xf>
    <xf numFmtId="0" fontId="32" fillId="0" borderId="0" xfId="3" applyAlignment="1">
      <alignment horizontal="left"/>
    </xf>
    <xf numFmtId="0" fontId="7" fillId="2" borderId="1"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8" xfId="0" applyFont="1" applyFill="1" applyBorder="1" applyAlignment="1" applyProtection="1">
      <alignment horizontal="center" vertical="top"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0" borderId="12" xfId="0" applyFont="1" applyBorder="1" applyAlignment="1">
      <alignment horizontal="center"/>
    </xf>
    <xf numFmtId="0" fontId="32" fillId="0" borderId="51" xfId="3" applyBorder="1" applyAlignment="1">
      <alignment horizontal="center"/>
    </xf>
    <xf numFmtId="0" fontId="2" fillId="0" borderId="10" xfId="0" applyFont="1" applyBorder="1" applyAlignment="1">
      <alignment horizontal="center"/>
    </xf>
    <xf numFmtId="0" fontId="9" fillId="0" borderId="97" xfId="0" applyFont="1" applyBorder="1" applyAlignment="1">
      <alignment horizontal="center"/>
    </xf>
    <xf numFmtId="0" fontId="45" fillId="10" borderId="96" xfId="0" applyFont="1" applyFill="1" applyBorder="1" applyAlignment="1" applyProtection="1">
      <alignment horizontal="center"/>
    </xf>
    <xf numFmtId="0" fontId="45" fillId="10" borderId="97" xfId="0" applyFont="1" applyFill="1" applyBorder="1" applyAlignment="1" applyProtection="1">
      <alignment horizontal="center"/>
    </xf>
    <xf numFmtId="0" fontId="45" fillId="10" borderId="73" xfId="0" applyFont="1" applyFill="1" applyBorder="1" applyAlignment="1" applyProtection="1">
      <alignment horizontal="center"/>
    </xf>
    <xf numFmtId="0" fontId="56"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78" xfId="0" applyFont="1" applyFill="1" applyBorder="1" applyAlignment="1">
      <alignment horizontal="center" vertical="center" wrapText="1"/>
    </xf>
    <xf numFmtId="0" fontId="9" fillId="29" borderId="96" xfId="0" applyFont="1" applyFill="1" applyBorder="1" applyAlignment="1">
      <alignment horizontal="center"/>
    </xf>
    <xf numFmtId="0" fontId="9" fillId="29" borderId="97" xfId="0" applyFont="1" applyFill="1" applyBorder="1" applyAlignment="1">
      <alignment horizontal="center"/>
    </xf>
    <xf numFmtId="0" fontId="9" fillId="29" borderId="73" xfId="0" applyFont="1" applyFill="1" applyBorder="1" applyAlignment="1">
      <alignment horizontal="center"/>
    </xf>
    <xf numFmtId="0" fontId="9" fillId="29" borderId="130" xfId="0" applyFont="1" applyFill="1" applyBorder="1" applyAlignment="1">
      <alignment horizontal="center"/>
    </xf>
    <xf numFmtId="0" fontId="9" fillId="29" borderId="123" xfId="0" applyFont="1" applyFill="1" applyBorder="1" applyAlignment="1">
      <alignment horizontal="center"/>
    </xf>
    <xf numFmtId="0" fontId="9" fillId="29" borderId="120" xfId="0" applyFont="1" applyFill="1" applyBorder="1" applyAlignment="1">
      <alignment horizontal="center"/>
    </xf>
    <xf numFmtId="0" fontId="44" fillId="31" borderId="114" xfId="0" applyFont="1" applyFill="1" applyBorder="1" applyAlignment="1">
      <alignment horizontal="center" vertical="center"/>
    </xf>
    <xf numFmtId="0" fontId="44" fillId="31" borderId="0" xfId="0" applyFont="1" applyFill="1" applyBorder="1" applyAlignment="1">
      <alignment horizontal="center" vertical="center"/>
    </xf>
    <xf numFmtId="0" fontId="44" fillId="31" borderId="98" xfId="0" applyFont="1" applyFill="1" applyBorder="1" applyAlignment="1">
      <alignment horizontal="center" vertical="center"/>
    </xf>
    <xf numFmtId="0" fontId="44" fillId="6" borderId="114" xfId="0" applyFont="1" applyFill="1" applyBorder="1" applyAlignment="1">
      <alignment horizontal="center" vertical="center"/>
    </xf>
    <xf numFmtId="0" fontId="44" fillId="6" borderId="0" xfId="0" applyFont="1" applyFill="1" applyBorder="1" applyAlignment="1">
      <alignment horizontal="center" vertical="center"/>
    </xf>
    <xf numFmtId="0" fontId="44" fillId="6" borderId="98" xfId="0" applyFont="1" applyFill="1" applyBorder="1" applyAlignment="1">
      <alignment horizontal="center" vertical="center"/>
    </xf>
    <xf numFmtId="0" fontId="9" fillId="29" borderId="0" xfId="0" applyFont="1" applyFill="1" applyBorder="1" applyAlignment="1">
      <alignment horizontal="center"/>
    </xf>
    <xf numFmtId="0" fontId="9" fillId="29" borderId="98" xfId="0" applyFont="1" applyFill="1" applyBorder="1" applyAlignment="1">
      <alignment horizontal="center"/>
    </xf>
    <xf numFmtId="0" fontId="9" fillId="0" borderId="113" xfId="0" applyFont="1" applyBorder="1" applyAlignment="1">
      <alignment horizontal="center"/>
    </xf>
    <xf numFmtId="0" fontId="9" fillId="0" borderId="10" xfId="0" applyFont="1" applyBorder="1" applyAlignment="1">
      <alignment horizontal="center"/>
    </xf>
    <xf numFmtId="0" fontId="9" fillId="0" borderId="78" xfId="0" applyFont="1" applyBorder="1" applyAlignment="1">
      <alignment horizontal="center"/>
    </xf>
    <xf numFmtId="0" fontId="9" fillId="0" borderId="114" xfId="0" applyFont="1" applyBorder="1" applyAlignment="1">
      <alignment horizontal="center"/>
    </xf>
    <xf numFmtId="0" fontId="9" fillId="0" borderId="0" xfId="0" applyFont="1" applyBorder="1" applyAlignment="1">
      <alignment horizontal="center"/>
    </xf>
    <xf numFmtId="0" fontId="9" fillId="0" borderId="52" xfId="0" applyFont="1" applyBorder="1" applyAlignment="1">
      <alignment horizontal="center"/>
    </xf>
    <xf numFmtId="0" fontId="16" fillId="0" borderId="122" xfId="0" applyFont="1" applyBorder="1" applyAlignment="1">
      <alignment horizontal="center"/>
    </xf>
    <xf numFmtId="0" fontId="16" fillId="0" borderId="77" xfId="0" applyFont="1" applyBorder="1" applyAlignment="1">
      <alignment horizontal="center"/>
    </xf>
    <xf numFmtId="0" fontId="25" fillId="6" borderId="15" xfId="0" applyFont="1" applyFill="1" applyBorder="1" applyAlignment="1">
      <alignment horizontal="center" vertical="center"/>
    </xf>
    <xf numFmtId="0" fontId="25" fillId="6" borderId="124" xfId="0" applyFont="1" applyFill="1" applyBorder="1" applyAlignment="1">
      <alignment horizontal="center" vertical="center"/>
    </xf>
    <xf numFmtId="168" fontId="16" fillId="9" borderId="126" xfId="0" applyNumberFormat="1" applyFont="1" applyFill="1" applyBorder="1" applyAlignment="1">
      <alignment horizontal="center"/>
    </xf>
    <xf numFmtId="168" fontId="16" fillId="9" borderId="97" xfId="0" applyNumberFormat="1" applyFont="1" applyFill="1" applyBorder="1" applyAlignment="1">
      <alignment horizontal="center"/>
    </xf>
    <xf numFmtId="168" fontId="16" fillId="9" borderId="73" xfId="0" applyNumberFormat="1" applyFont="1" applyFill="1" applyBorder="1" applyAlignment="1">
      <alignment horizontal="center"/>
    </xf>
    <xf numFmtId="0" fontId="44" fillId="6" borderId="94" xfId="0" applyFont="1" applyFill="1" applyBorder="1" applyAlignment="1">
      <alignment horizontal="center" vertical="center"/>
    </xf>
    <xf numFmtId="0" fontId="44" fillId="6" borderId="95" xfId="0" applyFont="1" applyFill="1" applyBorder="1" applyAlignment="1">
      <alignment horizontal="center" vertical="center"/>
    </xf>
    <xf numFmtId="0" fontId="44" fillId="6" borderId="79" xfId="0" applyFont="1" applyFill="1" applyBorder="1" applyAlignment="1">
      <alignment horizontal="center" vertical="center"/>
    </xf>
    <xf numFmtId="0" fontId="25" fillId="22" borderId="130" xfId="0" applyFont="1" applyFill="1" applyBorder="1" applyAlignment="1">
      <alignment horizontal="center" vertical="center"/>
    </xf>
    <xf numFmtId="0" fontId="25" fillId="22" borderId="123" xfId="0" applyFont="1" applyFill="1" applyBorder="1" applyAlignment="1">
      <alignment horizontal="center" vertical="center"/>
    </xf>
    <xf numFmtId="0" fontId="25" fillId="22" borderId="120" xfId="0" applyFont="1" applyFill="1" applyBorder="1" applyAlignment="1">
      <alignment horizontal="center" vertical="center"/>
    </xf>
    <xf numFmtId="0" fontId="25" fillId="22" borderId="96" xfId="0" applyFont="1" applyFill="1" applyBorder="1" applyAlignment="1">
      <alignment horizontal="center" vertical="center"/>
    </xf>
    <xf numFmtId="0" fontId="25" fillId="22" borderId="97" xfId="0" applyFont="1" applyFill="1" applyBorder="1" applyAlignment="1">
      <alignment horizontal="center" vertical="center"/>
    </xf>
    <xf numFmtId="0" fontId="25" fillId="22" borderId="73" xfId="0" applyFont="1" applyFill="1" applyBorder="1" applyAlignment="1">
      <alignment horizontal="center" vertical="center"/>
    </xf>
    <xf numFmtId="0" fontId="44" fillId="22" borderId="115" xfId="0" applyFont="1" applyFill="1" applyBorder="1" applyAlignment="1">
      <alignment horizontal="center" vertical="center"/>
    </xf>
    <xf numFmtId="0" fontId="44" fillId="22" borderId="116" xfId="0" applyFont="1" applyFill="1" applyBorder="1" applyAlignment="1">
      <alignment horizontal="center" vertical="center"/>
    </xf>
    <xf numFmtId="0" fontId="44" fillId="22" borderId="117" xfId="0" applyFont="1" applyFill="1" applyBorder="1" applyAlignment="1">
      <alignment horizontal="center" vertical="center"/>
    </xf>
    <xf numFmtId="0" fontId="44" fillId="22" borderId="127" xfId="0" applyFont="1" applyFill="1" applyBorder="1" applyAlignment="1">
      <alignment horizontal="center" vertical="center"/>
    </xf>
    <xf numFmtId="0" fontId="44" fillId="22" borderId="128" xfId="0" applyFont="1" applyFill="1" applyBorder="1" applyAlignment="1">
      <alignment horizontal="center" vertical="center"/>
    </xf>
    <xf numFmtId="0" fontId="44" fillId="22" borderId="129" xfId="0" applyFont="1" applyFill="1" applyBorder="1" applyAlignment="1">
      <alignment horizontal="center" vertical="center"/>
    </xf>
    <xf numFmtId="168" fontId="19" fillId="0" borderId="115" xfId="0" applyNumberFormat="1" applyFont="1" applyBorder="1" applyAlignment="1">
      <alignment horizontal="center"/>
    </xf>
    <xf numFmtId="168" fontId="19" fillId="0" borderId="117" xfId="0" applyNumberFormat="1" applyFont="1" applyBorder="1" applyAlignment="1">
      <alignment horizontal="center"/>
    </xf>
    <xf numFmtId="0" fontId="25" fillId="10" borderId="52" xfId="0" applyFont="1" applyFill="1" applyBorder="1" applyAlignment="1" applyProtection="1">
      <alignment horizontal="center"/>
      <protection locked="0"/>
    </xf>
    <xf numFmtId="0" fontId="25" fillId="10" borderId="67" xfId="0" applyFont="1" applyFill="1" applyBorder="1" applyAlignment="1" applyProtection="1">
      <alignment horizontal="center"/>
      <protection locked="0"/>
    </xf>
    <xf numFmtId="0" fontId="25" fillId="10" borderId="125" xfId="0" applyFont="1" applyFill="1" applyBorder="1" applyAlignment="1" applyProtection="1">
      <alignment horizontal="center"/>
      <protection locked="0"/>
    </xf>
    <xf numFmtId="0" fontId="25" fillId="6" borderId="12" xfId="0" applyFont="1" applyFill="1" applyBorder="1" applyAlignment="1">
      <alignment horizontal="center" vertical="center"/>
    </xf>
    <xf numFmtId="0" fontId="25" fillId="6" borderId="92" xfId="0" applyFont="1" applyFill="1" applyBorder="1" applyAlignment="1">
      <alignment horizontal="center" vertical="center"/>
    </xf>
    <xf numFmtId="0" fontId="25" fillId="6" borderId="113" xfId="0" applyFont="1" applyFill="1" applyBorder="1" applyAlignment="1">
      <alignment horizontal="left" vertical="center"/>
    </xf>
    <xf numFmtId="0" fontId="25" fillId="6" borderId="10" xfId="0" applyFont="1" applyFill="1" applyBorder="1" applyAlignment="1">
      <alignment horizontal="left" vertical="center"/>
    </xf>
    <xf numFmtId="0" fontId="25" fillId="6" borderId="11" xfId="0" applyFont="1" applyFill="1" applyBorder="1" applyAlignment="1">
      <alignment horizontal="left" vertical="center"/>
    </xf>
    <xf numFmtId="0" fontId="25" fillId="22" borderId="115" xfId="0" applyFont="1" applyFill="1" applyBorder="1" applyAlignment="1">
      <alignment horizontal="left" vertical="center" wrapText="1"/>
    </xf>
    <xf numFmtId="0" fontId="25" fillId="22" borderId="116" xfId="0" applyFont="1" applyFill="1" applyBorder="1" applyAlignment="1">
      <alignment horizontal="left" vertical="center" wrapText="1"/>
    </xf>
    <xf numFmtId="0" fontId="25" fillId="22" borderId="117" xfId="0" applyFont="1" applyFill="1" applyBorder="1" applyAlignment="1">
      <alignment horizontal="left" vertical="center" wrapText="1"/>
    </xf>
    <xf numFmtId="0" fontId="44" fillId="6" borderId="89" xfId="0" applyFont="1" applyFill="1" applyBorder="1" applyAlignment="1">
      <alignment horizontal="center" vertical="center"/>
    </xf>
    <xf numFmtId="0" fontId="44" fillId="6" borderId="90" xfId="0" applyFont="1" applyFill="1" applyBorder="1" applyAlignment="1">
      <alignment horizontal="center" vertical="center"/>
    </xf>
    <xf numFmtId="0" fontId="44" fillId="6" borderId="91" xfId="0" applyFont="1" applyFill="1" applyBorder="1" applyAlignment="1">
      <alignment horizontal="center" vertical="center"/>
    </xf>
    <xf numFmtId="0" fontId="44" fillId="6" borderId="9" xfId="0" applyFont="1" applyFill="1" applyBorder="1" applyAlignment="1">
      <alignment horizontal="center" vertical="center"/>
    </xf>
    <xf numFmtId="0" fontId="44" fillId="6" borderId="11" xfId="0" applyFont="1" applyFill="1" applyBorder="1" applyAlignment="1">
      <alignment horizontal="center" vertical="center"/>
    </xf>
    <xf numFmtId="0" fontId="25" fillId="6" borderId="89" xfId="0" applyFont="1" applyFill="1" applyBorder="1" applyAlignment="1">
      <alignment horizontal="left" vertical="center"/>
    </xf>
    <xf numFmtId="0" fontId="25" fillId="6" borderId="90" xfId="0" applyFont="1" applyFill="1" applyBorder="1" applyAlignment="1">
      <alignment horizontal="left" vertical="center"/>
    </xf>
    <xf numFmtId="0" fontId="25" fillId="6" borderId="118" xfId="0" applyFont="1" applyFill="1" applyBorder="1" applyAlignment="1">
      <alignment horizontal="left" vertical="center"/>
    </xf>
    <xf numFmtId="0" fontId="25" fillId="6" borderId="94" xfId="0" applyFont="1" applyFill="1" applyBorder="1" applyAlignment="1">
      <alignment horizontal="left" vertical="center"/>
    </xf>
    <xf numFmtId="0" fontId="25" fillId="6" borderId="95" xfId="0" applyFont="1" applyFill="1" applyBorder="1" applyAlignment="1">
      <alignment horizontal="left" vertical="center"/>
    </xf>
    <xf numFmtId="0" fontId="25" fillId="6" borderId="99" xfId="0" applyFont="1" applyFill="1" applyBorder="1" applyAlignment="1">
      <alignment horizontal="left" vertical="center"/>
    </xf>
    <xf numFmtId="0" fontId="25" fillId="6" borderId="9" xfId="0" applyFont="1" applyFill="1" applyBorder="1" applyAlignment="1">
      <alignment horizontal="center" vertical="center" wrapText="1"/>
    </xf>
    <xf numFmtId="0" fontId="42" fillId="0" borderId="0" xfId="3" applyFont="1" applyAlignment="1">
      <alignment horizontal="center"/>
    </xf>
    <xf numFmtId="0" fontId="45" fillId="0" borderId="0" xfId="0" applyFont="1" applyBorder="1" applyAlignment="1">
      <alignment horizontal="left" wrapText="1"/>
    </xf>
    <xf numFmtId="0" fontId="9" fillId="0" borderId="11" xfId="0" applyFont="1" applyBorder="1" applyAlignment="1">
      <alignment horizontal="center"/>
    </xf>
    <xf numFmtId="168" fontId="15" fillId="16" borderId="100" xfId="0" applyNumberFormat="1" applyFont="1" applyFill="1" applyBorder="1" applyAlignment="1">
      <alignment horizontal="center"/>
    </xf>
    <xf numFmtId="168" fontId="15" fillId="16" borderId="95" xfId="0" applyNumberFormat="1" applyFont="1" applyFill="1" applyBorder="1" applyAlignment="1">
      <alignment horizontal="center"/>
    </xf>
    <xf numFmtId="168" fontId="15" fillId="16" borderId="79" xfId="0" applyNumberFormat="1" applyFont="1" applyFill="1" applyBorder="1" applyAlignment="1">
      <alignment horizontal="center"/>
    </xf>
    <xf numFmtId="0" fontId="44" fillId="6" borderId="96" xfId="0" applyFont="1" applyFill="1" applyBorder="1" applyAlignment="1">
      <alignment horizontal="center" vertical="center"/>
    </xf>
    <xf numFmtId="0" fontId="44" fillId="6" borderId="97" xfId="0" applyFont="1" applyFill="1" applyBorder="1" applyAlignment="1">
      <alignment horizontal="center" vertical="center"/>
    </xf>
    <xf numFmtId="0" fontId="44" fillId="6" borderId="73" xfId="0" applyFont="1" applyFill="1" applyBorder="1" applyAlignment="1">
      <alignment horizontal="center" vertical="center"/>
    </xf>
    <xf numFmtId="0" fontId="32" fillId="0" borderId="0" xfId="3" applyAlignment="1">
      <alignment horizontal="center"/>
    </xf>
    <xf numFmtId="2" fontId="25" fillId="2" borderId="133" xfId="0" applyNumberFormat="1" applyFont="1" applyFill="1" applyBorder="1" applyAlignment="1" applyProtection="1">
      <alignment horizontal="right"/>
      <protection hidden="1"/>
    </xf>
    <xf numFmtId="2" fontId="25" fillId="2" borderId="134" xfId="0" applyNumberFormat="1" applyFont="1" applyFill="1" applyBorder="1" applyAlignment="1" applyProtection="1">
      <alignment horizontal="right"/>
      <protection hidden="1"/>
    </xf>
    <xf numFmtId="2" fontId="25" fillId="2" borderId="135" xfId="0" applyNumberFormat="1" applyFont="1" applyFill="1" applyBorder="1" applyAlignment="1" applyProtection="1">
      <alignment horizontal="right"/>
      <protection hidden="1"/>
    </xf>
    <xf numFmtId="0" fontId="44" fillId="6" borderId="49" xfId="0" applyFont="1" applyFill="1" applyBorder="1" applyAlignment="1" applyProtection="1">
      <alignment horizontal="center" vertical="top" wrapText="1"/>
    </xf>
    <xf numFmtId="0" fontId="44" fillId="6" borderId="47" xfId="0" applyFont="1" applyFill="1" applyBorder="1" applyAlignment="1" applyProtection="1">
      <alignment horizontal="center" vertical="top" wrapText="1"/>
    </xf>
    <xf numFmtId="0" fontId="44" fillId="6" borderId="34" xfId="0" applyFont="1" applyFill="1" applyBorder="1" applyAlignment="1" applyProtection="1">
      <alignment horizontal="center" vertical="top" wrapText="1"/>
    </xf>
    <xf numFmtId="0" fontId="16" fillId="35" borderId="38" xfId="0" applyFont="1" applyFill="1" applyBorder="1" applyAlignment="1" applyProtection="1">
      <alignment horizontal="left"/>
    </xf>
    <xf numFmtId="0" fontId="16" fillId="35" borderId="39" xfId="0" applyFont="1" applyFill="1" applyBorder="1" applyAlignment="1" applyProtection="1">
      <alignment horizontal="left"/>
    </xf>
    <xf numFmtId="0" fontId="16" fillId="35" borderId="40" xfId="0" applyFont="1" applyFill="1" applyBorder="1" applyAlignment="1" applyProtection="1">
      <alignment horizontal="left"/>
    </xf>
    <xf numFmtId="0" fontId="41" fillId="0" borderId="0" xfId="3" applyFont="1" applyAlignment="1">
      <alignment horizontal="center"/>
    </xf>
    <xf numFmtId="0" fontId="44" fillId="6" borderId="16" xfId="0" applyFont="1" applyFill="1" applyBorder="1" applyAlignment="1" applyProtection="1">
      <alignment horizontal="center" wrapText="1"/>
    </xf>
    <xf numFmtId="0" fontId="44" fillId="6" borderId="136" xfId="0" applyFont="1" applyFill="1" applyBorder="1" applyAlignment="1" applyProtection="1">
      <alignment horizontal="center" vertical="top" wrapText="1"/>
    </xf>
    <xf numFmtId="0" fontId="45" fillId="10" borderId="137" xfId="0" applyFont="1" applyFill="1" applyBorder="1" applyAlignment="1" applyProtection="1">
      <alignment horizontal="center"/>
    </xf>
    <xf numFmtId="0" fontId="45" fillId="10" borderId="65" xfId="0" applyFont="1" applyFill="1" applyBorder="1" applyAlignment="1" applyProtection="1">
      <alignment horizontal="center"/>
    </xf>
    <xf numFmtId="0" fontId="45" fillId="10" borderId="138" xfId="0" applyFont="1" applyFill="1" applyBorder="1" applyAlignment="1" applyProtection="1">
      <alignment horizontal="center"/>
    </xf>
    <xf numFmtId="2" fontId="25" fillId="26" borderId="57" xfId="0" applyNumberFormat="1" applyFont="1" applyFill="1" applyBorder="1" applyAlignment="1" applyProtection="1">
      <alignment horizontal="right"/>
      <protection locked="0"/>
    </xf>
    <xf numFmtId="2" fontId="25" fillId="26" borderId="43" xfId="0" applyNumberFormat="1" applyFont="1" applyFill="1" applyBorder="1" applyAlignment="1" applyProtection="1">
      <alignment horizontal="right"/>
      <protection locked="0"/>
    </xf>
    <xf numFmtId="0" fontId="25" fillId="0" borderId="21" xfId="0" applyFont="1" applyBorder="1" applyAlignment="1" applyProtection="1">
      <alignment horizontal="center" vertical="center" wrapText="1"/>
    </xf>
    <xf numFmtId="0" fontId="25" fillId="0" borderId="32" xfId="0" applyFont="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16" fillId="32" borderId="38" xfId="0" applyFont="1" applyFill="1" applyBorder="1" applyAlignment="1" applyProtection="1">
      <alignment horizontal="center"/>
    </xf>
    <xf numFmtId="0" fontId="16" fillId="32" borderId="39" xfId="0" applyFont="1" applyFill="1" applyBorder="1" applyAlignment="1" applyProtection="1">
      <alignment horizontal="center"/>
    </xf>
    <xf numFmtId="0" fontId="16" fillId="32" borderId="40" xfId="0" applyFont="1" applyFill="1" applyBorder="1" applyAlignment="1" applyProtection="1">
      <alignment horizontal="center"/>
    </xf>
    <xf numFmtId="0" fontId="16" fillId="33" borderId="38" xfId="0" applyFont="1" applyFill="1" applyBorder="1" applyAlignment="1" applyProtection="1">
      <alignment horizontal="center"/>
    </xf>
    <xf numFmtId="0" fontId="16" fillId="33" borderId="39" xfId="0" applyFont="1" applyFill="1" applyBorder="1" applyAlignment="1" applyProtection="1">
      <alignment horizontal="center"/>
    </xf>
    <xf numFmtId="0" fontId="16" fillId="33" borderId="40" xfId="0" applyFont="1" applyFill="1" applyBorder="1" applyAlignment="1" applyProtection="1">
      <alignment horizontal="center"/>
    </xf>
    <xf numFmtId="0" fontId="16" fillId="32" borderId="18" xfId="0" applyFont="1" applyFill="1" applyBorder="1" applyAlignment="1" applyProtection="1">
      <alignment horizontal="center" wrapText="1"/>
    </xf>
    <xf numFmtId="0" fontId="16" fillId="32" borderId="19" xfId="0" applyFont="1" applyFill="1" applyBorder="1" applyAlignment="1" applyProtection="1">
      <alignment horizontal="center" wrapText="1"/>
    </xf>
    <xf numFmtId="0" fontId="16" fillId="32" borderId="108" xfId="0" applyFont="1" applyFill="1" applyBorder="1" applyAlignment="1" applyProtection="1">
      <alignment horizontal="center" wrapText="1"/>
    </xf>
    <xf numFmtId="0" fontId="16" fillId="32" borderId="37" xfId="0" applyFont="1" applyFill="1" applyBorder="1" applyAlignment="1" applyProtection="1">
      <alignment horizontal="center" wrapText="1"/>
    </xf>
    <xf numFmtId="0" fontId="16" fillId="32" borderId="0" xfId="0" applyFont="1" applyFill="1" applyBorder="1" applyAlignment="1" applyProtection="1">
      <alignment horizontal="center" wrapText="1"/>
    </xf>
    <xf numFmtId="0" fontId="16" fillId="32" borderId="98" xfId="0" applyFont="1" applyFill="1" applyBorder="1" applyAlignment="1" applyProtection="1">
      <alignment horizontal="center" wrapText="1"/>
    </xf>
    <xf numFmtId="0" fontId="16" fillId="32" borderId="20" xfId="0" applyFont="1" applyFill="1" applyBorder="1" applyAlignment="1" applyProtection="1">
      <alignment horizontal="center" wrapText="1"/>
    </xf>
    <xf numFmtId="0" fontId="16" fillId="32" borderId="41" xfId="0" applyFont="1" applyFill="1" applyBorder="1" applyAlignment="1" applyProtection="1">
      <alignment horizontal="center" wrapText="1"/>
    </xf>
    <xf numFmtId="0" fontId="16" fillId="32" borderId="42" xfId="0" applyFont="1" applyFill="1" applyBorder="1" applyAlignment="1" applyProtection="1">
      <alignment horizontal="center" wrapText="1"/>
    </xf>
    <xf numFmtId="0" fontId="16" fillId="32" borderId="27" xfId="0" applyFont="1" applyFill="1" applyBorder="1" applyAlignment="1" applyProtection="1">
      <alignment horizontal="center" wrapText="1"/>
    </xf>
    <xf numFmtId="0" fontId="25" fillId="33" borderId="115" xfId="0" applyFont="1" applyFill="1" applyBorder="1" applyAlignment="1" applyProtection="1">
      <alignment horizontal="center"/>
    </xf>
    <xf numFmtId="0" fontId="54" fillId="33" borderId="116" xfId="0" applyFont="1" applyFill="1" applyBorder="1" applyAlignment="1" applyProtection="1">
      <alignment horizontal="center"/>
    </xf>
    <xf numFmtId="0" fontId="54" fillId="33" borderId="117" xfId="0" applyFont="1" applyFill="1" applyBorder="1" applyAlignment="1" applyProtection="1">
      <alignment horizontal="center"/>
    </xf>
    <xf numFmtId="0" fontId="50" fillId="0" borderId="37" xfId="0" applyFont="1" applyFill="1" applyBorder="1" applyAlignment="1" applyProtection="1">
      <alignment horizontal="center"/>
    </xf>
    <xf numFmtId="0" fontId="50" fillId="0" borderId="0" xfId="0" applyFont="1" applyFill="1" applyBorder="1" applyAlignment="1" applyProtection="1">
      <alignment horizontal="center"/>
    </xf>
    <xf numFmtId="0" fontId="50" fillId="0" borderId="98" xfId="0" applyFont="1" applyFill="1" applyBorder="1" applyAlignment="1" applyProtection="1">
      <alignment horizontal="center"/>
    </xf>
    <xf numFmtId="0" fontId="44" fillId="6" borderId="17" xfId="0" applyFont="1" applyFill="1" applyBorder="1" applyAlignment="1" applyProtection="1">
      <alignment horizontal="center" vertical="top" wrapText="1"/>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0" fontId="21" fillId="4" borderId="51" xfId="0" applyFont="1" applyFill="1" applyBorder="1" applyAlignment="1" applyProtection="1">
      <alignment horizontal="left"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22" fillId="2" borderId="9" xfId="0" applyFont="1" applyFill="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11" xfId="0" applyFont="1" applyFill="1" applyBorder="1" applyAlignment="1" applyProtection="1">
      <alignment horizontal="left" vertical="center" wrapText="1"/>
    </xf>
    <xf numFmtId="0" fontId="39" fillId="19" borderId="0"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22" fillId="2" borderId="9" xfId="0" applyFont="1" applyFill="1" applyBorder="1" applyAlignment="1" applyProtection="1">
      <alignment horizontal="left" vertical="center"/>
    </xf>
    <xf numFmtId="0" fontId="22" fillId="2" borderId="10" xfId="0" applyFont="1" applyFill="1" applyBorder="1" applyAlignment="1" applyProtection="1">
      <alignment horizontal="left" vertical="center"/>
    </xf>
    <xf numFmtId="0" fontId="38" fillId="4" borderId="51" xfId="0" applyFont="1" applyFill="1" applyBorder="1" applyAlignment="1" applyProtection="1">
      <alignment horizontal="center" vertical="center"/>
    </xf>
    <xf numFmtId="0" fontId="16" fillId="0" borderId="0" xfId="0" applyFont="1" applyBorder="1" applyAlignment="1" applyProtection="1">
      <alignment horizontal="left" wrapText="1"/>
    </xf>
    <xf numFmtId="0" fontId="43" fillId="0" borderId="0" xfId="3" applyFont="1" applyBorder="1" applyAlignment="1" applyProtection="1">
      <alignment horizontal="center" wrapText="1"/>
    </xf>
    <xf numFmtId="0" fontId="43" fillId="0" borderId="0" xfId="3" applyFont="1" applyAlignment="1" applyProtection="1">
      <alignment horizontal="center"/>
    </xf>
    <xf numFmtId="0" fontId="31" fillId="2" borderId="14"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9" fillId="0" borderId="0" xfId="0" applyFont="1" applyBorder="1" applyAlignment="1" applyProtection="1">
      <alignment horizontal="left"/>
    </xf>
    <xf numFmtId="0" fontId="17" fillId="5" borderId="51" xfId="0" applyFont="1" applyFill="1" applyBorder="1" applyAlignment="1">
      <alignment horizontal="left" vertical="center" wrapText="1"/>
    </xf>
    <xf numFmtId="0" fontId="42" fillId="0" borderId="0" xfId="3" applyFont="1" applyBorder="1" applyAlignment="1">
      <alignment horizontal="center"/>
    </xf>
    <xf numFmtId="0" fontId="42" fillId="0" borderId="0" xfId="3" applyFont="1" applyBorder="1" applyAlignment="1" applyProtection="1">
      <alignment horizontal="left"/>
    </xf>
    <xf numFmtId="164" fontId="8" fillId="5" borderId="0" xfId="0" applyNumberFormat="1" applyFont="1" applyFill="1" applyBorder="1" applyAlignment="1">
      <alignment horizontal="center"/>
    </xf>
    <xf numFmtId="0" fontId="9" fillId="0" borderId="0" xfId="0" applyFont="1" applyBorder="1" applyAlignment="1" applyProtection="1">
      <alignment horizontal="center"/>
    </xf>
    <xf numFmtId="0" fontId="20" fillId="0" borderId="0" xfId="0" applyFont="1" applyBorder="1" applyAlignment="1" applyProtection="1">
      <alignment horizontal="center"/>
    </xf>
    <xf numFmtId="0" fontId="17" fillId="0" borderId="0" xfId="0" applyFont="1" applyBorder="1" applyAlignment="1" applyProtection="1">
      <alignment horizontal="center" wrapText="1"/>
    </xf>
    <xf numFmtId="0" fontId="36" fillId="0" borderId="0" xfId="0" applyFont="1" applyBorder="1" applyAlignment="1" applyProtection="1">
      <alignment horizontal="center"/>
    </xf>
    <xf numFmtId="0" fontId="9" fillId="0" borderId="0" xfId="0" applyFont="1" applyBorder="1" applyAlignment="1" applyProtection="1">
      <alignment horizontal="center" wrapText="1"/>
    </xf>
    <xf numFmtId="0" fontId="9" fillId="18" borderId="12" xfId="0" applyFont="1" applyFill="1" applyBorder="1" applyAlignment="1">
      <alignment horizontal="center"/>
    </xf>
    <xf numFmtId="0" fontId="36" fillId="0" borderId="0" xfId="0" applyFont="1" applyBorder="1" applyAlignment="1" applyProtection="1">
      <alignment horizontal="center" wrapText="1"/>
    </xf>
    <xf numFmtId="0" fontId="8" fillId="8" borderId="113" xfId="0" applyFont="1" applyFill="1" applyBorder="1" applyAlignment="1" applyProtection="1">
      <alignment horizontal="center" vertical="center"/>
    </xf>
    <xf numFmtId="0" fontId="8" fillId="8" borderId="10" xfId="0" applyFont="1" applyFill="1" applyBorder="1" applyAlignment="1" applyProtection="1">
      <alignment horizontal="center" vertical="center"/>
    </xf>
    <xf numFmtId="0" fontId="8" fillId="8" borderId="78" xfId="0" applyFont="1" applyFill="1" applyBorder="1" applyAlignment="1" applyProtection="1">
      <alignment horizontal="center" vertical="center"/>
    </xf>
    <xf numFmtId="0" fontId="9" fillId="0" borderId="13" xfId="0" applyFont="1" applyBorder="1" applyAlignment="1">
      <alignment horizontal="center" wrapText="1"/>
    </xf>
    <xf numFmtId="0" fontId="20" fillId="0" borderId="0" xfId="0" applyFont="1" applyAlignment="1">
      <alignment horizontal="center"/>
    </xf>
    <xf numFmtId="0" fontId="1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27" fillId="11" borderId="58" xfId="0" applyFont="1" applyFill="1" applyBorder="1" applyAlignment="1" applyProtection="1">
      <alignment horizontal="left"/>
    </xf>
    <xf numFmtId="0" fontId="27" fillId="11" borderId="59" xfId="0" applyFont="1" applyFill="1" applyBorder="1" applyAlignment="1" applyProtection="1">
      <alignment horizontal="left"/>
    </xf>
    <xf numFmtId="0" fontId="27" fillId="11" borderId="60" xfId="0" applyFont="1" applyFill="1" applyBorder="1" applyAlignment="1" applyProtection="1">
      <alignment horizontal="left"/>
    </xf>
    <xf numFmtId="0" fontId="26" fillId="13" borderId="57" xfId="0" applyFont="1" applyFill="1" applyBorder="1" applyAlignment="1" applyProtection="1">
      <alignment horizontal="center"/>
    </xf>
    <xf numFmtId="0" fontId="26" fillId="13" borderId="50" xfId="0" applyFont="1" applyFill="1" applyBorder="1" applyAlignment="1" applyProtection="1">
      <alignment horizontal="center"/>
    </xf>
    <xf numFmtId="0" fontId="26" fillId="13" borderId="62" xfId="0" applyFont="1" applyFill="1" applyBorder="1" applyAlignment="1" applyProtection="1">
      <alignment horizontal="center"/>
    </xf>
    <xf numFmtId="0" fontId="26" fillId="13" borderId="64" xfId="0" applyFont="1" applyFill="1" applyBorder="1" applyAlignment="1" applyProtection="1">
      <alignment horizontal="center"/>
    </xf>
    <xf numFmtId="0" fontId="26" fillId="13" borderId="12" xfId="0" applyFont="1" applyFill="1" applyBorder="1" applyAlignment="1" applyProtection="1">
      <alignment horizontal="center"/>
    </xf>
    <xf numFmtId="0" fontId="26" fillId="13" borderId="54" xfId="0" applyFont="1" applyFill="1" applyBorder="1" applyAlignment="1" applyProtection="1">
      <alignment horizontal="center"/>
    </xf>
    <xf numFmtId="0" fontId="40" fillId="0" borderId="0" xfId="3" applyFont="1" applyAlignment="1">
      <alignment horizontal="center"/>
    </xf>
    <xf numFmtId="0" fontId="41" fillId="0" borderId="0" xfId="3" applyFont="1" applyAlignment="1">
      <alignment horizontal="left"/>
    </xf>
    <xf numFmtId="0" fontId="42" fillId="14" borderId="0" xfId="3" applyFont="1" applyFill="1" applyAlignment="1">
      <alignment horizontal="left" wrapText="1"/>
    </xf>
    <xf numFmtId="0" fontId="9" fillId="14" borderId="0" xfId="0" applyFont="1" applyFill="1" applyAlignment="1">
      <alignment horizontal="left" wrapText="1"/>
    </xf>
    <xf numFmtId="0" fontId="9" fillId="27" borderId="13" xfId="0" applyFont="1" applyFill="1" applyBorder="1" applyAlignment="1">
      <alignment horizontal="left" wrapText="1"/>
    </xf>
    <xf numFmtId="0" fontId="9" fillId="27" borderId="66" xfId="0" applyFont="1" applyFill="1" applyBorder="1" applyAlignment="1">
      <alignment horizontal="center" wrapText="1"/>
    </xf>
    <xf numFmtId="0" fontId="9" fillId="27" borderId="67" xfId="0" applyFont="1" applyFill="1" applyBorder="1" applyAlignment="1">
      <alignment horizontal="center" wrapText="1"/>
    </xf>
    <xf numFmtId="0" fontId="9" fillId="27" borderId="15" xfId="0" applyFont="1" applyFill="1" applyBorder="1" applyAlignment="1">
      <alignment horizontal="center" wrapText="1"/>
    </xf>
    <xf numFmtId="0" fontId="9" fillId="0" borderId="13" xfId="0" applyFont="1" applyBorder="1" applyAlignment="1">
      <alignment horizontal="center" vertical="center" wrapText="1"/>
    </xf>
    <xf numFmtId="0" fontId="9" fillId="0" borderId="51" xfId="0" applyFont="1" applyBorder="1" applyAlignment="1">
      <alignment horizontal="left" vertical="center" wrapText="1"/>
    </xf>
    <xf numFmtId="9" fontId="9" fillId="0" borderId="66" xfId="0" applyNumberFormat="1" applyFont="1" applyBorder="1" applyAlignment="1">
      <alignment horizontal="center" vertical="center"/>
    </xf>
    <xf numFmtId="0" fontId="9" fillId="0" borderId="67" xfId="0" applyFont="1" applyBorder="1" applyAlignment="1">
      <alignment horizontal="center" vertical="center"/>
    </xf>
    <xf numFmtId="0" fontId="9" fillId="0" borderId="15" xfId="0" applyFont="1" applyBorder="1" applyAlignment="1">
      <alignment horizontal="center" vertical="center"/>
    </xf>
    <xf numFmtId="0" fontId="9" fillId="0" borderId="13" xfId="0" quotePrefix="1" applyFont="1" applyBorder="1" applyAlignment="1">
      <alignment horizontal="center" vertical="center"/>
    </xf>
    <xf numFmtId="0" fontId="9" fillId="0" borderId="13" xfId="0" applyFont="1" applyBorder="1" applyAlignment="1">
      <alignment horizontal="center" vertical="center"/>
    </xf>
    <xf numFmtId="0" fontId="9" fillId="0" borderId="66" xfId="0" quotePrefix="1" applyFont="1" applyBorder="1" applyAlignment="1">
      <alignment horizontal="center" vertical="center"/>
    </xf>
    <xf numFmtId="2" fontId="6" fillId="36" borderId="13" xfId="0" applyNumberFormat="1" applyFont="1" applyFill="1" applyBorder="1" applyAlignment="1" applyProtection="1">
      <alignment horizontal="center" vertical="center"/>
    </xf>
    <xf numFmtId="0" fontId="8" fillId="2" borderId="0" xfId="0" applyFont="1" applyFill="1" applyBorder="1" applyAlignment="1" applyProtection="1">
      <alignment horizontal="right" vertical="center"/>
    </xf>
    <xf numFmtId="0" fontId="9" fillId="0" borderId="68" xfId="0" applyFont="1" applyBorder="1" applyAlignment="1">
      <alignment horizontal="center" wrapText="1"/>
    </xf>
    <xf numFmtId="0" fontId="9" fillId="5" borderId="13" xfId="1" applyNumberFormat="1" applyFont="1" applyFill="1" applyBorder="1" applyAlignment="1" applyProtection="1">
      <alignment horizontal="center"/>
      <protection hidden="1"/>
    </xf>
    <xf numFmtId="0" fontId="16" fillId="5" borderId="13" xfId="0" applyFont="1" applyFill="1" applyBorder="1" applyAlignment="1" applyProtection="1">
      <alignment wrapText="1"/>
    </xf>
    <xf numFmtId="0" fontId="9" fillId="0" borderId="0" xfId="0" applyFont="1" applyBorder="1" applyAlignment="1" applyProtection="1">
      <alignment horizontal="right"/>
    </xf>
    <xf numFmtId="0" fontId="16" fillId="3" borderId="13" xfId="0" applyFont="1" applyFill="1" applyBorder="1" applyAlignment="1" applyProtection="1">
      <alignment wrapText="1"/>
    </xf>
    <xf numFmtId="0" fontId="16" fillId="0" borderId="0" xfId="0" applyFont="1" applyBorder="1" applyAlignment="1" applyProtection="1">
      <alignment horizontal="center"/>
    </xf>
    <xf numFmtId="0" fontId="9" fillId="0" borderId="0" xfId="0" applyFont="1" applyBorder="1" applyProtection="1"/>
    <xf numFmtId="0" fontId="9" fillId="0" borderId="0" xfId="0" applyFont="1" applyBorder="1" applyAlignment="1" applyProtection="1">
      <alignment horizontal="right"/>
    </xf>
    <xf numFmtId="0" fontId="8" fillId="0" borderId="0" xfId="0" applyFont="1" applyFill="1" applyBorder="1" applyAlignment="1" applyProtection="1">
      <alignment horizontal="right"/>
    </xf>
    <xf numFmtId="2" fontId="9" fillId="10" borderId="13" xfId="1" applyNumberFormat="1" applyFont="1" applyFill="1" applyBorder="1" applyAlignment="1" applyProtection="1"/>
    <xf numFmtId="0" fontId="9" fillId="0" borderId="0" xfId="0" applyFont="1"/>
    <xf numFmtId="0" fontId="9" fillId="0" borderId="0" xfId="0" applyFont="1" applyBorder="1" applyProtection="1"/>
    <xf numFmtId="0" fontId="9" fillId="0" borderId="68" xfId="0" applyFont="1" applyBorder="1" applyProtection="1"/>
    <xf numFmtId="0" fontId="9" fillId="0" borderId="69" xfId="0" applyFont="1" applyBorder="1" applyProtection="1"/>
    <xf numFmtId="0" fontId="9" fillId="0" borderId="0" xfId="0" applyFont="1" applyBorder="1" applyAlignment="1" applyProtection="1">
      <alignment horizontal="right"/>
    </xf>
    <xf numFmtId="0" fontId="9" fillId="0" borderId="0" xfId="0" applyFont="1"/>
    <xf numFmtId="0" fontId="9" fillId="0" borderId="0" xfId="0" applyFont="1" applyBorder="1"/>
    <xf numFmtId="0" fontId="9" fillId="0" borderId="0" xfId="0" applyFont="1" applyBorder="1" applyProtection="1"/>
    <xf numFmtId="0" fontId="9" fillId="0" borderId="68" xfId="0" applyFont="1" applyBorder="1" applyProtection="1"/>
    <xf numFmtId="0" fontId="9" fillId="0" borderId="69" xfId="0" applyFont="1" applyBorder="1" applyProtection="1"/>
    <xf numFmtId="9" fontId="9" fillId="0" borderId="0" xfId="0" applyNumberFormat="1" applyFont="1" applyBorder="1" applyProtection="1"/>
    <xf numFmtId="0" fontId="9" fillId="0" borderId="0" xfId="0" applyFont="1" applyBorder="1" applyAlignment="1" applyProtection="1">
      <alignment horizontal="right"/>
    </xf>
    <xf numFmtId="2" fontId="9" fillId="0" borderId="0" xfId="0" applyNumberFormat="1" applyFont="1" applyBorder="1" applyAlignment="1" applyProtection="1">
      <alignment horizontal="left"/>
    </xf>
    <xf numFmtId="2" fontId="35" fillId="2" borderId="9" xfId="0" applyNumberFormat="1" applyFont="1" applyFill="1" applyBorder="1" applyAlignment="1" applyProtection="1">
      <alignment horizontal="center" vertical="center"/>
    </xf>
    <xf numFmtId="2" fontId="9" fillId="3" borderId="13" xfId="0" applyNumberFormat="1" applyFont="1" applyFill="1" applyBorder="1" applyProtection="1"/>
    <xf numFmtId="0" fontId="9" fillId="20" borderId="13" xfId="1" applyNumberFormat="1" applyFont="1" applyFill="1" applyBorder="1" applyAlignment="1" applyProtection="1">
      <alignment horizontal="center"/>
      <protection hidden="1"/>
    </xf>
    <xf numFmtId="0" fontId="16" fillId="20" borderId="0" xfId="0" applyFont="1" applyFill="1" applyBorder="1" applyAlignment="1" applyProtection="1">
      <alignment horizontal="center" wrapText="1"/>
    </xf>
    <xf numFmtId="0" fontId="16" fillId="0" borderId="0" xfId="0" applyFont="1" applyBorder="1" applyAlignment="1" applyProtection="1">
      <alignment horizontal="center" wrapText="1"/>
    </xf>
    <xf numFmtId="0" fontId="16" fillId="3" borderId="13" xfId="0" applyFont="1" applyFill="1" applyBorder="1" applyAlignment="1" applyProtection="1">
      <alignment horizontal="center" wrapText="1"/>
    </xf>
    <xf numFmtId="0" fontId="9" fillId="0" borderId="0" xfId="0" applyFont="1" applyBorder="1" applyAlignment="1" applyProtection="1">
      <alignment wrapText="1"/>
    </xf>
    <xf numFmtId="0" fontId="9" fillId="0" borderId="0" xfId="0" applyFont="1" applyBorder="1" applyProtection="1"/>
    <xf numFmtId="0" fontId="9" fillId="0" borderId="0" xfId="0" applyFont="1" applyBorder="1" applyAlignment="1" applyProtection="1">
      <alignment horizontal="right"/>
    </xf>
    <xf numFmtId="0" fontId="0" fillId="0" borderId="0" xfId="0"/>
    <xf numFmtId="0" fontId="9" fillId="0" borderId="0" xfId="0" applyFont="1" applyBorder="1" applyProtection="1"/>
    <xf numFmtId="0" fontId="9" fillId="0" borderId="0" xfId="0" applyFont="1" applyBorder="1" applyAlignment="1" applyProtection="1">
      <alignment horizontal="right"/>
    </xf>
    <xf numFmtId="2" fontId="9" fillId="0" borderId="0" xfId="0" applyNumberFormat="1" applyFont="1" applyBorder="1" applyAlignment="1" applyProtection="1">
      <alignment horizontal="left"/>
    </xf>
    <xf numFmtId="2" fontId="9" fillId="3" borderId="13" xfId="0" applyNumberFormat="1" applyFont="1" applyFill="1" applyBorder="1" applyProtection="1"/>
    <xf numFmtId="2" fontId="9" fillId="3" borderId="13" xfId="0" applyNumberFormat="1" applyFont="1" applyFill="1" applyBorder="1" applyAlignment="1" applyProtection="1">
      <alignment horizontal="right"/>
    </xf>
  </cellXfs>
  <cellStyles count="5">
    <cellStyle name="Collegamento ipertestuale" xfId="3" builtinId="8"/>
    <cellStyle name="Migliaia [0]" xfId="1" builtinId="6"/>
    <cellStyle name="Normale" xfId="0" builtinId="0"/>
    <cellStyle name="Percentuale" xfId="4" builtinId="5"/>
    <cellStyle name="Valuta" xfId="2" builtinId="4"/>
  </cellStyles>
  <dxfs count="22">
    <dxf>
      <font>
        <b/>
        <i val="0"/>
      </font>
      <fill>
        <patternFill>
          <bgColor theme="6"/>
        </patternFill>
      </fill>
    </dxf>
    <dxf>
      <font>
        <b/>
        <i val="0"/>
      </font>
      <fill>
        <patternFill>
          <bgColor theme="6"/>
        </patternFill>
      </fill>
    </dxf>
    <dxf>
      <font>
        <b/>
        <i val="0"/>
      </font>
      <fill>
        <patternFill>
          <bgColor theme="6"/>
        </patternFill>
      </fill>
    </dxf>
    <dxf>
      <font>
        <b/>
        <i val="0"/>
      </font>
    </dxf>
    <dxf>
      <font>
        <b/>
        <i val="0"/>
      </font>
    </dxf>
    <dxf>
      <font>
        <b/>
        <i val="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theme="3"/>
      </font>
    </dxf>
    <dxf>
      <font>
        <b/>
        <i val="0"/>
        <color theme="3"/>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747345</xdr:colOff>
      <xdr:row>0</xdr:row>
      <xdr:rowOff>0</xdr:rowOff>
    </xdr:from>
    <xdr:to>
      <xdr:col>6</xdr:col>
      <xdr:colOff>1360</xdr:colOff>
      <xdr:row>2</xdr:row>
      <xdr:rowOff>95250</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1826" y="0"/>
          <a:ext cx="4126419" cy="483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437034</xdr:colOff>
      <xdr:row>0</xdr:row>
      <xdr:rowOff>0</xdr:rowOff>
    </xdr:from>
    <xdr:to>
      <xdr:col>6</xdr:col>
      <xdr:colOff>526361</xdr:colOff>
      <xdr:row>2</xdr:row>
      <xdr:rowOff>95250</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2152" y="0"/>
          <a:ext cx="4870317" cy="48745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egione.sardegna.it/j/v/48?s=1&amp;v=9&amp;c=64&amp;c1=1324&amp;idscheda=288572%20%20(Contributi%20in%20conto%20interessi%20sui%20mutui%20per%20la%20costruzione,%20l'acquisto%20e%20il%20recupero%20della%20prima%20casa%20di%20abitazione%20Legge%20regionale%20n.%2032%20del%2030%20dicembre%20198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H32"/>
  <sheetViews>
    <sheetView view="pageBreakPreview" topLeftCell="A7" zoomScale="145" zoomScaleNormal="145" zoomScaleSheetLayoutView="145" workbookViewId="0">
      <selection activeCell="A13" sqref="A13"/>
    </sheetView>
  </sheetViews>
  <sheetFormatPr defaultRowHeight="15" x14ac:dyDescent="0.25"/>
  <cols>
    <col min="1" max="8" width="14.5703125" customWidth="1"/>
  </cols>
  <sheetData>
    <row r="1" spans="1:8" ht="15.75" x14ac:dyDescent="0.25">
      <c r="A1" s="363"/>
      <c r="B1" s="363"/>
      <c r="C1" s="363"/>
      <c r="D1" s="363"/>
      <c r="E1" s="2"/>
      <c r="F1" s="3"/>
      <c r="G1" s="3"/>
      <c r="H1" s="4"/>
    </row>
    <row r="2" spans="1:8" x14ac:dyDescent="0.25">
      <c r="A2" s="364"/>
      <c r="B2" s="364"/>
      <c r="C2" s="364"/>
      <c r="D2" s="364"/>
      <c r="E2" s="364"/>
      <c r="F2" s="364"/>
      <c r="G2" s="364"/>
      <c r="H2" s="364"/>
    </row>
    <row r="3" spans="1:8" x14ac:dyDescent="0.25">
      <c r="A3" s="365"/>
      <c r="B3" s="365"/>
      <c r="C3" s="365"/>
      <c r="D3" s="365"/>
      <c r="E3" s="365"/>
      <c r="F3" s="365"/>
      <c r="G3" s="365"/>
      <c r="H3" s="365"/>
    </row>
    <row r="4" spans="1:8" ht="23.25" x14ac:dyDescent="0.25">
      <c r="A4" s="366" t="s">
        <v>0</v>
      </c>
      <c r="B4" s="367"/>
      <c r="C4" s="367"/>
      <c r="D4" s="367"/>
      <c r="E4" s="367"/>
      <c r="F4" s="367"/>
      <c r="G4" s="367"/>
      <c r="H4" s="368"/>
    </row>
    <row r="5" spans="1:8" x14ac:dyDescent="0.25">
      <c r="A5" s="369" t="s">
        <v>1</v>
      </c>
      <c r="B5" s="369"/>
      <c r="C5" s="369"/>
      <c r="D5" s="369"/>
      <c r="E5" s="369"/>
      <c r="F5" s="369"/>
      <c r="G5" s="369"/>
      <c r="H5" s="369"/>
    </row>
    <row r="6" spans="1:8" x14ac:dyDescent="0.25">
      <c r="A6" s="369" t="s">
        <v>2</v>
      </c>
      <c r="B6" s="369"/>
      <c r="C6" s="369"/>
      <c r="D6" s="369"/>
      <c r="E6" s="369"/>
      <c r="F6" s="369"/>
      <c r="G6" s="369"/>
      <c r="H6" s="369"/>
    </row>
    <row r="7" spans="1:8" x14ac:dyDescent="0.25">
      <c r="A7" s="370" t="s">
        <v>3</v>
      </c>
      <c r="B7" s="370"/>
      <c r="C7" s="370"/>
      <c r="D7" s="370"/>
      <c r="E7" s="370"/>
      <c r="F7" s="370"/>
      <c r="G7" s="370"/>
      <c r="H7" s="370"/>
    </row>
    <row r="8" spans="1:8" x14ac:dyDescent="0.25">
      <c r="A8" s="371" t="s">
        <v>4</v>
      </c>
      <c r="B8" s="371"/>
      <c r="C8" s="371"/>
      <c r="D8" s="371"/>
      <c r="E8" s="371"/>
      <c r="F8" s="371"/>
      <c r="G8" s="371"/>
      <c r="H8" s="371"/>
    </row>
    <row r="10" spans="1:8" x14ac:dyDescent="0.25">
      <c r="A10" s="375" t="s">
        <v>187</v>
      </c>
      <c r="B10" s="375"/>
      <c r="C10" s="375"/>
      <c r="D10" s="375"/>
      <c r="E10" s="375"/>
      <c r="F10" s="375"/>
      <c r="G10" s="375"/>
      <c r="H10" s="375"/>
    </row>
    <row r="11" spans="1:8" x14ac:dyDescent="0.25">
      <c r="A11" s="22"/>
      <c r="B11" s="377" t="s">
        <v>424</v>
      </c>
      <c r="C11" s="377"/>
      <c r="D11" s="377"/>
      <c r="E11" s="377"/>
      <c r="F11" s="377"/>
      <c r="G11" s="377"/>
      <c r="H11" s="22"/>
    </row>
    <row r="12" spans="1:8" ht="43.5" customHeight="1" x14ac:dyDescent="0.25">
      <c r="A12" s="372" t="s">
        <v>186</v>
      </c>
      <c r="B12" s="373"/>
      <c r="C12" s="373"/>
      <c r="D12" s="373"/>
      <c r="E12" s="373"/>
      <c r="F12" s="373"/>
      <c r="G12" s="373"/>
      <c r="H12" s="374"/>
    </row>
    <row r="13" spans="1:8" x14ac:dyDescent="0.25">
      <c r="C13" s="376" t="s">
        <v>205</v>
      </c>
      <c r="D13" s="376"/>
      <c r="E13" s="376"/>
      <c r="F13" s="376"/>
    </row>
    <row r="14" spans="1:8" ht="73.5" customHeight="1" x14ac:dyDescent="0.25">
      <c r="A14" s="361" t="s">
        <v>196</v>
      </c>
      <c r="B14" s="361"/>
      <c r="C14" s="361"/>
      <c r="D14" s="361"/>
      <c r="E14" s="361"/>
      <c r="F14" s="361"/>
      <c r="G14" s="361"/>
      <c r="H14" s="361"/>
    </row>
    <row r="16" spans="1:8" ht="52.5" customHeight="1" x14ac:dyDescent="0.25">
      <c r="A16" s="361" t="s">
        <v>364</v>
      </c>
      <c r="B16" s="361"/>
      <c r="C16" s="361"/>
      <c r="D16" s="361"/>
      <c r="E16" s="361"/>
      <c r="F16" s="361"/>
      <c r="G16" s="361"/>
      <c r="H16" s="361"/>
    </row>
    <row r="18" spans="1:8" ht="31.5" customHeight="1" x14ac:dyDescent="0.25">
      <c r="A18" s="361" t="s">
        <v>195</v>
      </c>
      <c r="B18" s="361"/>
      <c r="C18" s="361"/>
      <c r="D18" s="361"/>
      <c r="E18" s="361"/>
      <c r="F18" s="361"/>
      <c r="G18" s="361"/>
      <c r="H18" s="361"/>
    </row>
    <row r="20" spans="1:8" ht="202.5" customHeight="1" x14ac:dyDescent="0.25">
      <c r="A20" s="361" t="s">
        <v>365</v>
      </c>
      <c r="B20" s="361"/>
      <c r="C20" s="361"/>
      <c r="D20" s="361"/>
      <c r="E20" s="361"/>
      <c r="F20" s="361"/>
      <c r="G20" s="361"/>
      <c r="H20" s="361"/>
    </row>
    <row r="22" spans="1:8" ht="141.75" customHeight="1" x14ac:dyDescent="0.25">
      <c r="A22" s="361" t="s">
        <v>197</v>
      </c>
      <c r="B22" s="361"/>
      <c r="C22" s="361"/>
      <c r="D22" s="361"/>
      <c r="E22" s="361"/>
      <c r="F22" s="361"/>
      <c r="G22" s="361"/>
      <c r="H22" s="361"/>
    </row>
    <row r="24" spans="1:8" ht="156.75" customHeight="1" x14ac:dyDescent="0.25">
      <c r="A24" s="361" t="s">
        <v>201</v>
      </c>
      <c r="B24" s="361"/>
      <c r="C24" s="361"/>
      <c r="D24" s="361"/>
      <c r="E24" s="361"/>
      <c r="F24" s="361"/>
      <c r="G24" s="361"/>
      <c r="H24" s="361"/>
    </row>
    <row r="26" spans="1:8" x14ac:dyDescent="0.25">
      <c r="A26" s="362" t="s">
        <v>198</v>
      </c>
      <c r="B26" s="362"/>
      <c r="C26" s="362"/>
      <c r="D26" s="362"/>
      <c r="E26" s="362"/>
      <c r="F26" s="362"/>
      <c r="G26" s="362"/>
      <c r="H26" s="362"/>
    </row>
    <row r="28" spans="1:8" ht="98.25" customHeight="1" x14ac:dyDescent="0.25">
      <c r="A28" s="361" t="s">
        <v>199</v>
      </c>
      <c r="B28" s="361"/>
      <c r="C28" s="361"/>
      <c r="D28" s="361"/>
      <c r="E28" s="361"/>
      <c r="F28" s="361"/>
      <c r="G28" s="361"/>
      <c r="H28" s="361"/>
    </row>
    <row r="30" spans="1:8" ht="369" customHeight="1" x14ac:dyDescent="0.25">
      <c r="A30" s="361" t="s">
        <v>200</v>
      </c>
      <c r="B30" s="361"/>
      <c r="C30" s="361"/>
      <c r="D30" s="361"/>
      <c r="E30" s="361"/>
      <c r="F30" s="361"/>
      <c r="G30" s="361"/>
      <c r="H30" s="361"/>
    </row>
    <row r="32" spans="1:8" x14ac:dyDescent="0.25">
      <c r="D32" s="23" t="s">
        <v>206</v>
      </c>
    </row>
  </sheetData>
  <sheetProtection password="B63B" sheet="1" objects="1" scenarios="1"/>
  <mergeCells count="21">
    <mergeCell ref="A16:H16"/>
    <mergeCell ref="A1:D1"/>
    <mergeCell ref="A2:H2"/>
    <mergeCell ref="A3:H3"/>
    <mergeCell ref="A4:H4"/>
    <mergeCell ref="A5:H5"/>
    <mergeCell ref="A6:H6"/>
    <mergeCell ref="A7:H7"/>
    <mergeCell ref="A8:H8"/>
    <mergeCell ref="A12:H12"/>
    <mergeCell ref="A10:H10"/>
    <mergeCell ref="A14:H14"/>
    <mergeCell ref="C13:F13"/>
    <mergeCell ref="B11:G11"/>
    <mergeCell ref="A30:H30"/>
    <mergeCell ref="A18:H18"/>
    <mergeCell ref="A20:H20"/>
    <mergeCell ref="A22:H22"/>
    <mergeCell ref="A24:H24"/>
    <mergeCell ref="A26:H26"/>
    <mergeCell ref="A28:H28"/>
  </mergeCells>
  <hyperlinks>
    <hyperlink ref="C13" location="'1a. Su_Prog_appr'!A1" display="***AVVIA SUBITO LA COMPILAZIONE***"/>
    <hyperlink ref="D32" location="'1a. Su_Prog_appr'!A1" display="***AVVIA SUBITO LA COMPILAZIONE***"/>
    <hyperlink ref="A26:H26" location="'4.Diritti_segreteria'!A1" display="7. COMPILAZIONE DELLA SCHEDA 4 - DIRITTI DI SEGRETERIA"/>
  </hyperlinks>
  <pageMargins left="0.7" right="0.7" top="0.75" bottom="0.75" header="0.3" footer="0.3"/>
  <pageSetup paperSize="9" scale="75" orientation="portrait" r:id="rId1"/>
  <rowBreaks count="1" manualBreakCount="1">
    <brk id="2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F7"/>
  <sheetViews>
    <sheetView zoomScale="160" zoomScaleNormal="160" workbookViewId="0">
      <selection activeCell="A2" sqref="A2"/>
    </sheetView>
  </sheetViews>
  <sheetFormatPr defaultRowHeight="15" x14ac:dyDescent="0.25"/>
  <sheetData>
    <row r="1" spans="1:6" x14ac:dyDescent="0.25">
      <c r="A1" t="s">
        <v>170</v>
      </c>
    </row>
    <row r="3" spans="1:6" x14ac:dyDescent="0.25">
      <c r="A3" s="548" t="s">
        <v>142</v>
      </c>
      <c r="B3" s="549"/>
      <c r="C3" s="549"/>
      <c r="D3" s="549"/>
      <c r="E3" s="549"/>
      <c r="F3" s="550"/>
    </row>
    <row r="4" spans="1:6" x14ac:dyDescent="0.25">
      <c r="A4" s="15">
        <v>5</v>
      </c>
      <c r="B4" s="551" t="s">
        <v>171</v>
      </c>
      <c r="C4" s="552"/>
      <c r="D4" s="552"/>
      <c r="E4" s="552"/>
      <c r="F4" s="553"/>
    </row>
    <row r="5" spans="1:6" x14ac:dyDescent="0.25">
      <c r="A5" s="16">
        <v>10</v>
      </c>
      <c r="B5" s="554" t="s">
        <v>172</v>
      </c>
      <c r="C5" s="555"/>
      <c r="D5" s="555"/>
      <c r="E5" s="555"/>
      <c r="F5" s="556"/>
    </row>
    <row r="7" spans="1:6" x14ac:dyDescent="0.25">
      <c r="A7" s="557" t="s">
        <v>258</v>
      </c>
      <c r="B7" s="557"/>
      <c r="C7" s="557"/>
      <c r="D7" s="557"/>
      <c r="E7" s="557"/>
      <c r="F7" s="557"/>
    </row>
  </sheetData>
  <sheetProtection password="B63B" sheet="1" objects="1" scenarios="1"/>
  <mergeCells count="4">
    <mergeCell ref="A3:F3"/>
    <mergeCell ref="B4:F4"/>
    <mergeCell ref="B5:F5"/>
    <mergeCell ref="A7:F7"/>
  </mergeCells>
  <hyperlinks>
    <hyperlink ref="A7:F7" location="Percentuale_per_computo_metrico" display="TORNA ALLA SCHEDA 3 &quot;COSTO DI COSTRUZIONE E ONERI DI URBANIZZAZION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B1:P78"/>
  <sheetViews>
    <sheetView view="pageBreakPreview" zoomScale="115" zoomScaleNormal="115" zoomScaleSheetLayoutView="115" workbookViewId="0"/>
  </sheetViews>
  <sheetFormatPr defaultRowHeight="15" x14ac:dyDescent="0.25"/>
  <cols>
    <col min="1" max="1" width="9.140625" style="5"/>
    <col min="2" max="2" width="11.85546875" style="5" customWidth="1"/>
    <col min="3" max="3" width="9.140625" style="5"/>
    <col min="4" max="4" width="15.28515625" style="5" customWidth="1"/>
    <col min="5" max="6" width="9.140625" style="5"/>
    <col min="7" max="7" width="11" style="5" customWidth="1"/>
    <col min="8" max="12" width="9.140625" style="5"/>
    <col min="13" max="13" width="11" style="5" customWidth="1"/>
    <col min="14" max="16384" width="9.140625" style="5"/>
  </cols>
  <sheetData>
    <row r="1" spans="2:16" x14ac:dyDescent="0.25">
      <c r="B1" s="36" t="s">
        <v>262</v>
      </c>
    </row>
    <row r="4" spans="2:16" x14ac:dyDescent="0.25">
      <c r="B4" s="14" t="s">
        <v>143</v>
      </c>
      <c r="C4" s="570" t="s">
        <v>154</v>
      </c>
      <c r="D4" s="14" t="s">
        <v>148</v>
      </c>
      <c r="E4" s="14" t="s">
        <v>149</v>
      </c>
      <c r="F4" s="572" t="s">
        <v>154</v>
      </c>
      <c r="G4" s="33" t="s">
        <v>155</v>
      </c>
      <c r="H4" s="14" t="s">
        <v>149</v>
      </c>
      <c r="I4" s="572" t="s">
        <v>154</v>
      </c>
      <c r="J4" s="32" t="s">
        <v>156</v>
      </c>
      <c r="K4" s="32" t="s">
        <v>149</v>
      </c>
      <c r="L4" s="570" t="s">
        <v>154</v>
      </c>
      <c r="M4" s="33" t="s">
        <v>158</v>
      </c>
      <c r="N4" s="14" t="s">
        <v>149</v>
      </c>
    </row>
    <row r="5" spans="2:16" ht="60" x14ac:dyDescent="0.25">
      <c r="B5" s="567">
        <v>0.05</v>
      </c>
      <c r="C5" s="571"/>
      <c r="D5" s="53" t="s">
        <v>150</v>
      </c>
      <c r="E5" s="54">
        <v>0.02</v>
      </c>
      <c r="F5" s="568"/>
      <c r="G5" s="53" t="s">
        <v>236</v>
      </c>
      <c r="H5" s="55">
        <v>0.02</v>
      </c>
      <c r="I5" s="568"/>
      <c r="J5" s="56" t="s">
        <v>157</v>
      </c>
      <c r="K5" s="57">
        <v>0.02</v>
      </c>
      <c r="L5" s="570"/>
      <c r="M5" s="53" t="s">
        <v>231</v>
      </c>
      <c r="N5" s="55">
        <v>0</v>
      </c>
    </row>
    <row r="6" spans="2:16" ht="60" x14ac:dyDescent="0.25">
      <c r="B6" s="568"/>
      <c r="C6" s="571"/>
      <c r="D6" s="53" t="s">
        <v>151</v>
      </c>
      <c r="E6" s="54">
        <v>0.01</v>
      </c>
      <c r="F6" s="568"/>
      <c r="G6" s="53" t="s">
        <v>228</v>
      </c>
      <c r="H6" s="55">
        <v>5.0000000000000001E-3</v>
      </c>
      <c r="I6" s="568"/>
      <c r="J6" s="53" t="s">
        <v>229</v>
      </c>
      <c r="K6" s="57">
        <v>5.0000000000000001E-3</v>
      </c>
      <c r="L6" s="570"/>
      <c r="M6" s="53" t="s">
        <v>232</v>
      </c>
      <c r="N6" s="55">
        <v>0</v>
      </c>
    </row>
    <row r="7" spans="2:16" ht="90" x14ac:dyDescent="0.25">
      <c r="B7" s="568"/>
      <c r="C7" s="571"/>
      <c r="D7" s="53" t="s">
        <v>152</v>
      </c>
      <c r="E7" s="55">
        <v>5.0000000000000001E-3</v>
      </c>
      <c r="F7" s="568"/>
      <c r="G7" s="53" t="s">
        <v>235</v>
      </c>
      <c r="H7" s="55">
        <v>0</v>
      </c>
      <c r="I7" s="568"/>
      <c r="J7" s="56" t="s">
        <v>230</v>
      </c>
      <c r="K7" s="57">
        <v>0</v>
      </c>
      <c r="L7" s="570"/>
      <c r="M7" s="53" t="s">
        <v>233</v>
      </c>
      <c r="N7" s="55">
        <v>5.0000000000000001E-3</v>
      </c>
    </row>
    <row r="8" spans="2:16" ht="45" x14ac:dyDescent="0.25">
      <c r="B8" s="569"/>
      <c r="C8" s="571"/>
      <c r="D8" s="53" t="s">
        <v>153</v>
      </c>
      <c r="E8" s="54">
        <v>0</v>
      </c>
      <c r="F8" s="569"/>
      <c r="G8" s="58"/>
      <c r="H8" s="58"/>
      <c r="I8" s="569"/>
      <c r="J8" s="56" t="s">
        <v>307</v>
      </c>
      <c r="K8" s="57">
        <v>0.02</v>
      </c>
      <c r="L8" s="570"/>
      <c r="M8" s="53" t="s">
        <v>234</v>
      </c>
      <c r="N8" s="55">
        <v>5.0000000000000001E-3</v>
      </c>
    </row>
    <row r="9" spans="2:16" x14ac:dyDescent="0.25">
      <c r="B9" s="59"/>
      <c r="C9" s="58"/>
      <c r="D9" s="58"/>
      <c r="E9" s="58"/>
      <c r="F9" s="58"/>
      <c r="G9" s="58"/>
      <c r="H9" s="58"/>
      <c r="I9" s="58"/>
      <c r="J9" s="58"/>
      <c r="K9" s="58"/>
      <c r="L9" s="570"/>
      <c r="M9" s="53" t="s">
        <v>308</v>
      </c>
      <c r="N9" s="26">
        <v>0.02</v>
      </c>
    </row>
    <row r="10" spans="2:16" ht="45" x14ac:dyDescent="0.25">
      <c r="B10" s="60"/>
      <c r="C10" s="61"/>
      <c r="D10" s="61"/>
      <c r="E10" s="61"/>
      <c r="F10" s="61"/>
      <c r="G10" s="61"/>
      <c r="H10" s="61"/>
      <c r="I10" s="61"/>
      <c r="J10" s="61"/>
      <c r="K10" s="61"/>
      <c r="L10" s="570"/>
      <c r="M10" s="53" t="s">
        <v>311</v>
      </c>
      <c r="N10" s="26">
        <v>0.02</v>
      </c>
      <c r="O10" s="565" t="s">
        <v>310</v>
      </c>
      <c r="P10" s="565"/>
    </row>
    <row r="11" spans="2:16" ht="64.5" customHeight="1" x14ac:dyDescent="0.25">
      <c r="B11" s="51"/>
      <c r="C11" s="51"/>
      <c r="D11" s="566" t="s">
        <v>315</v>
      </c>
      <c r="E11" s="566"/>
      <c r="F11" s="566"/>
      <c r="G11" s="566"/>
      <c r="H11" s="566"/>
      <c r="I11" s="566"/>
      <c r="J11" s="51"/>
      <c r="K11" s="51"/>
      <c r="L11" s="570"/>
      <c r="M11" s="53" t="s">
        <v>312</v>
      </c>
      <c r="N11" s="26">
        <v>0.03</v>
      </c>
      <c r="O11" s="565"/>
      <c r="P11" s="565"/>
    </row>
    <row r="12" spans="2:16" ht="45" x14ac:dyDescent="0.25">
      <c r="B12" s="51"/>
      <c r="C12" s="51"/>
      <c r="D12" s="51"/>
      <c r="E12" s="51"/>
      <c r="F12" s="51"/>
      <c r="G12" s="51"/>
      <c r="H12" s="51"/>
      <c r="I12" s="51"/>
      <c r="J12" s="51"/>
      <c r="K12" s="51"/>
      <c r="L12" s="570"/>
      <c r="M12" s="53" t="s">
        <v>313</v>
      </c>
      <c r="N12" s="26">
        <v>3.5000000000000003E-2</v>
      </c>
      <c r="O12" s="565"/>
      <c r="P12" s="565"/>
    </row>
    <row r="13" spans="2:16" ht="45" x14ac:dyDescent="0.25">
      <c r="L13" s="570"/>
      <c r="M13" s="53" t="s">
        <v>314</v>
      </c>
      <c r="N13" s="26">
        <v>0.04</v>
      </c>
      <c r="O13" s="565"/>
      <c r="P13" s="565"/>
    </row>
    <row r="14" spans="2:16" x14ac:dyDescent="0.25">
      <c r="C14" s="471" t="s">
        <v>258</v>
      </c>
      <c r="D14" s="471"/>
      <c r="E14" s="471"/>
      <c r="F14" s="471"/>
      <c r="G14" s="471"/>
      <c r="H14" s="471"/>
      <c r="M14" s="62" t="s">
        <v>309</v>
      </c>
    </row>
    <row r="18" spans="2:14" x14ac:dyDescent="0.25">
      <c r="B18" s="36" t="s">
        <v>263</v>
      </c>
    </row>
    <row r="20" spans="2:14" ht="33.75" customHeight="1" x14ac:dyDescent="0.25">
      <c r="B20" s="561" t="s">
        <v>264</v>
      </c>
      <c r="C20" s="561"/>
      <c r="D20" s="561"/>
      <c r="E20" s="561"/>
      <c r="F20" s="561"/>
      <c r="G20" s="561"/>
      <c r="H20" s="561"/>
      <c r="I20" s="561"/>
      <c r="J20" s="561"/>
      <c r="K20" s="561"/>
      <c r="L20" s="561"/>
      <c r="M20" s="561"/>
      <c r="N20" s="561"/>
    </row>
    <row r="21" spans="2:14" ht="50.25" customHeight="1" x14ac:dyDescent="0.25">
      <c r="B21" s="561" t="s">
        <v>265</v>
      </c>
      <c r="C21" s="561"/>
      <c r="D21" s="561"/>
      <c r="E21" s="561"/>
      <c r="F21" s="561"/>
      <c r="G21" s="561"/>
      <c r="H21" s="561"/>
      <c r="I21" s="561"/>
      <c r="J21" s="561"/>
      <c r="K21" s="561"/>
      <c r="L21" s="561"/>
      <c r="M21" s="561"/>
      <c r="N21" s="561"/>
    </row>
    <row r="22" spans="2:14" ht="52.5" customHeight="1" x14ac:dyDescent="0.25">
      <c r="B22" s="561" t="s">
        <v>265</v>
      </c>
      <c r="C22" s="561"/>
      <c r="D22" s="561"/>
      <c r="E22" s="561"/>
      <c r="F22" s="561"/>
      <c r="G22" s="561"/>
      <c r="H22" s="561"/>
      <c r="I22" s="561"/>
      <c r="J22" s="561"/>
      <c r="K22" s="561"/>
      <c r="L22" s="561"/>
      <c r="M22" s="561"/>
      <c r="N22" s="561"/>
    </row>
    <row r="23" spans="2:14" ht="45" customHeight="1" x14ac:dyDescent="0.25">
      <c r="B23" s="561" t="s">
        <v>266</v>
      </c>
      <c r="C23" s="561"/>
      <c r="D23" s="561"/>
      <c r="E23" s="561"/>
      <c r="F23" s="561"/>
      <c r="G23" s="561"/>
      <c r="H23" s="561"/>
      <c r="I23" s="561"/>
      <c r="J23" s="561"/>
      <c r="K23" s="561"/>
      <c r="L23" s="561"/>
      <c r="M23" s="561"/>
      <c r="N23" s="561"/>
    </row>
    <row r="24" spans="2:14" ht="43.5" customHeight="1" x14ac:dyDescent="0.25">
      <c r="B24" s="561" t="s">
        <v>267</v>
      </c>
      <c r="C24" s="561"/>
      <c r="D24" s="561"/>
      <c r="E24" s="561"/>
      <c r="F24" s="561"/>
      <c r="G24" s="561"/>
      <c r="H24" s="561"/>
      <c r="I24" s="561"/>
      <c r="J24" s="561"/>
      <c r="K24" s="561"/>
      <c r="L24" s="561"/>
      <c r="M24" s="561"/>
      <c r="N24" s="561"/>
    </row>
    <row r="25" spans="2:14" ht="57" customHeight="1" x14ac:dyDescent="0.25">
      <c r="B25" s="561" t="s">
        <v>268</v>
      </c>
      <c r="C25" s="561"/>
      <c r="D25" s="561"/>
      <c r="E25" s="561"/>
      <c r="F25" s="561"/>
      <c r="G25" s="561"/>
      <c r="H25" s="561"/>
      <c r="I25" s="561"/>
      <c r="J25" s="561"/>
      <c r="K25" s="561"/>
      <c r="L25" s="561"/>
      <c r="M25" s="561"/>
      <c r="N25" s="561"/>
    </row>
    <row r="26" spans="2:14" ht="45.75" customHeight="1" x14ac:dyDescent="0.25">
      <c r="B26" s="561" t="s">
        <v>269</v>
      </c>
      <c r="C26" s="561"/>
      <c r="D26" s="561"/>
      <c r="E26" s="561"/>
      <c r="F26" s="561"/>
      <c r="G26" s="561"/>
      <c r="H26" s="561"/>
      <c r="I26" s="561"/>
      <c r="J26" s="561"/>
      <c r="K26" s="561"/>
      <c r="L26" s="561"/>
      <c r="M26" s="561"/>
      <c r="N26" s="561"/>
    </row>
    <row r="27" spans="2:14" ht="63" customHeight="1" x14ac:dyDescent="0.25">
      <c r="B27" s="561" t="s">
        <v>270</v>
      </c>
      <c r="C27" s="561"/>
      <c r="D27" s="561"/>
      <c r="E27" s="561"/>
      <c r="F27" s="561"/>
      <c r="G27" s="561"/>
      <c r="H27" s="561"/>
      <c r="I27" s="561"/>
      <c r="J27" s="561"/>
      <c r="K27" s="561"/>
      <c r="L27" s="561"/>
      <c r="M27" s="561"/>
      <c r="N27" s="561"/>
    </row>
    <row r="28" spans="2:14" ht="48.75" customHeight="1" x14ac:dyDescent="0.25">
      <c r="B28" s="561" t="s">
        <v>271</v>
      </c>
      <c r="C28" s="561"/>
      <c r="D28" s="561"/>
      <c r="E28" s="561"/>
      <c r="F28" s="561"/>
      <c r="G28" s="561"/>
      <c r="H28" s="561"/>
      <c r="I28" s="561"/>
      <c r="J28" s="561"/>
      <c r="K28" s="561"/>
      <c r="L28" s="561"/>
      <c r="M28" s="561"/>
      <c r="N28" s="561"/>
    </row>
    <row r="29" spans="2:14" ht="48.75" customHeight="1" x14ac:dyDescent="0.25">
      <c r="B29" s="562"/>
      <c r="C29" s="561" t="s">
        <v>272</v>
      </c>
      <c r="D29" s="561"/>
      <c r="E29" s="561"/>
      <c r="F29" s="561"/>
      <c r="G29" s="561"/>
      <c r="H29" s="561"/>
      <c r="I29" s="561"/>
      <c r="J29" s="561"/>
      <c r="K29" s="561"/>
      <c r="L29" s="561"/>
      <c r="M29" s="561"/>
      <c r="N29" s="561"/>
    </row>
    <row r="30" spans="2:14" ht="48.75" customHeight="1" x14ac:dyDescent="0.25">
      <c r="B30" s="563"/>
      <c r="C30" s="561" t="s">
        <v>275</v>
      </c>
      <c r="D30" s="561"/>
      <c r="E30" s="561"/>
      <c r="F30" s="561"/>
      <c r="G30" s="561"/>
      <c r="H30" s="561"/>
      <c r="I30" s="561"/>
      <c r="J30" s="561"/>
      <c r="K30" s="561"/>
      <c r="L30" s="561"/>
      <c r="M30" s="561"/>
      <c r="N30" s="561"/>
    </row>
    <row r="31" spans="2:14" ht="48.75" customHeight="1" x14ac:dyDescent="0.25">
      <c r="B31" s="563"/>
      <c r="C31" s="561" t="s">
        <v>273</v>
      </c>
      <c r="D31" s="561"/>
      <c r="E31" s="561"/>
      <c r="F31" s="561"/>
      <c r="G31" s="561"/>
      <c r="H31" s="561"/>
      <c r="I31" s="561"/>
      <c r="J31" s="561"/>
      <c r="K31" s="561"/>
      <c r="L31" s="561"/>
      <c r="M31" s="561"/>
      <c r="N31" s="561"/>
    </row>
    <row r="32" spans="2:14" ht="48.75" customHeight="1" x14ac:dyDescent="0.25">
      <c r="B32" s="563"/>
      <c r="C32" s="561" t="s">
        <v>274</v>
      </c>
      <c r="D32" s="561"/>
      <c r="E32" s="561"/>
      <c r="F32" s="561"/>
      <c r="G32" s="561"/>
      <c r="H32" s="561"/>
      <c r="I32" s="561"/>
      <c r="J32" s="561"/>
      <c r="K32" s="561"/>
      <c r="L32" s="561"/>
      <c r="M32" s="561"/>
      <c r="N32" s="561"/>
    </row>
    <row r="33" spans="2:14" ht="48.75" customHeight="1" x14ac:dyDescent="0.25">
      <c r="B33" s="563"/>
      <c r="C33" s="561" t="s">
        <v>276</v>
      </c>
      <c r="D33" s="561"/>
      <c r="E33" s="561"/>
      <c r="F33" s="561"/>
      <c r="G33" s="561"/>
      <c r="H33" s="561"/>
      <c r="I33" s="561"/>
      <c r="J33" s="561"/>
      <c r="K33" s="561"/>
      <c r="L33" s="561"/>
      <c r="M33" s="561"/>
      <c r="N33" s="561"/>
    </row>
    <row r="34" spans="2:14" ht="48.75" customHeight="1" x14ac:dyDescent="0.25">
      <c r="B34" s="563"/>
      <c r="C34" s="561" t="s">
        <v>277</v>
      </c>
      <c r="D34" s="561"/>
      <c r="E34" s="561"/>
      <c r="F34" s="561"/>
      <c r="G34" s="561"/>
      <c r="H34" s="561"/>
      <c r="I34" s="561"/>
      <c r="J34" s="561"/>
      <c r="K34" s="561"/>
      <c r="L34" s="561"/>
      <c r="M34" s="561"/>
      <c r="N34" s="561"/>
    </row>
    <row r="35" spans="2:14" ht="35.25" customHeight="1" x14ac:dyDescent="0.25">
      <c r="B35" s="563"/>
      <c r="C35" s="561" t="s">
        <v>278</v>
      </c>
      <c r="D35" s="561"/>
      <c r="E35" s="561"/>
      <c r="F35" s="561"/>
      <c r="G35" s="561"/>
      <c r="H35" s="561"/>
      <c r="I35" s="561"/>
      <c r="J35" s="561"/>
      <c r="K35" s="561"/>
      <c r="L35" s="561"/>
      <c r="M35" s="561"/>
      <c r="N35" s="561"/>
    </row>
    <row r="36" spans="2:14" ht="48.75" customHeight="1" x14ac:dyDescent="0.25">
      <c r="B36" s="563"/>
      <c r="C36" s="561" t="s">
        <v>279</v>
      </c>
      <c r="D36" s="561"/>
      <c r="E36" s="561"/>
      <c r="F36" s="561"/>
      <c r="G36" s="561"/>
      <c r="H36" s="561"/>
      <c r="I36" s="561"/>
      <c r="J36" s="561"/>
      <c r="K36" s="561"/>
      <c r="L36" s="561"/>
      <c r="M36" s="561"/>
      <c r="N36" s="561"/>
    </row>
    <row r="37" spans="2:14" ht="61.5" customHeight="1" x14ac:dyDescent="0.25">
      <c r="B37" s="563"/>
      <c r="C37" s="561" t="s">
        <v>280</v>
      </c>
      <c r="D37" s="561"/>
      <c r="E37" s="561"/>
      <c r="F37" s="561"/>
      <c r="G37" s="561"/>
      <c r="H37" s="561"/>
      <c r="I37" s="561"/>
      <c r="J37" s="561"/>
      <c r="K37" s="561"/>
      <c r="L37" s="561"/>
      <c r="M37" s="561"/>
      <c r="N37" s="561"/>
    </row>
    <row r="38" spans="2:14" ht="60" customHeight="1" x14ac:dyDescent="0.25">
      <c r="B38" s="563"/>
      <c r="C38" s="561" t="s">
        <v>281</v>
      </c>
      <c r="D38" s="561"/>
      <c r="E38" s="561"/>
      <c r="F38" s="561"/>
      <c r="G38" s="561"/>
      <c r="H38" s="561"/>
      <c r="I38" s="561"/>
      <c r="J38" s="561"/>
      <c r="K38" s="561"/>
      <c r="L38" s="561"/>
      <c r="M38" s="561"/>
      <c r="N38" s="561"/>
    </row>
    <row r="39" spans="2:14" ht="60" customHeight="1" x14ac:dyDescent="0.25">
      <c r="B39" s="563"/>
      <c r="C39" s="561" t="s">
        <v>282</v>
      </c>
      <c r="D39" s="561"/>
      <c r="E39" s="561"/>
      <c r="F39" s="561"/>
      <c r="G39" s="561"/>
      <c r="H39" s="561"/>
      <c r="I39" s="561"/>
      <c r="J39" s="561"/>
      <c r="K39" s="561"/>
      <c r="L39" s="561"/>
      <c r="M39" s="561"/>
      <c r="N39" s="561"/>
    </row>
    <row r="40" spans="2:14" ht="60" customHeight="1" x14ac:dyDescent="0.25">
      <c r="B40" s="563"/>
      <c r="C40" s="561" t="s">
        <v>283</v>
      </c>
      <c r="D40" s="561"/>
      <c r="E40" s="561"/>
      <c r="F40" s="561"/>
      <c r="G40" s="561"/>
      <c r="H40" s="561"/>
      <c r="I40" s="561"/>
      <c r="J40" s="561"/>
      <c r="K40" s="561"/>
      <c r="L40" s="561"/>
      <c r="M40" s="561"/>
      <c r="N40" s="561"/>
    </row>
    <row r="41" spans="2:14" ht="60" customHeight="1" x14ac:dyDescent="0.25">
      <c r="B41" s="563"/>
      <c r="C41" s="561" t="s">
        <v>284</v>
      </c>
      <c r="D41" s="561"/>
      <c r="E41" s="561"/>
      <c r="F41" s="561"/>
      <c r="G41" s="561"/>
      <c r="H41" s="561"/>
      <c r="I41" s="561"/>
      <c r="J41" s="561"/>
      <c r="K41" s="561"/>
      <c r="L41" s="561"/>
      <c r="M41" s="561"/>
      <c r="N41" s="561"/>
    </row>
    <row r="42" spans="2:14" ht="44.25" customHeight="1" x14ac:dyDescent="0.25">
      <c r="B42" s="564"/>
      <c r="C42" s="561" t="s">
        <v>285</v>
      </c>
      <c r="D42" s="561"/>
      <c r="E42" s="561"/>
      <c r="F42" s="561"/>
      <c r="G42" s="561"/>
      <c r="H42" s="561"/>
      <c r="I42" s="561"/>
      <c r="J42" s="561"/>
      <c r="K42" s="561"/>
      <c r="L42" s="561"/>
      <c r="M42" s="561"/>
      <c r="N42" s="561"/>
    </row>
    <row r="44" spans="2:14" x14ac:dyDescent="0.25">
      <c r="C44" s="471" t="s">
        <v>258</v>
      </c>
      <c r="D44" s="471"/>
      <c r="E44" s="471"/>
      <c r="F44" s="471"/>
      <c r="G44" s="471"/>
      <c r="H44" s="471"/>
    </row>
    <row r="47" spans="2:14" x14ac:dyDescent="0.25">
      <c r="C47" s="63" t="s">
        <v>292</v>
      </c>
      <c r="D47" s="64"/>
      <c r="E47" s="64"/>
      <c r="F47" s="64"/>
      <c r="G47" s="64"/>
      <c r="H47" s="64"/>
      <c r="I47" s="64"/>
      <c r="J47" s="64"/>
      <c r="K47" s="64"/>
      <c r="L47" s="64"/>
      <c r="M47" s="64"/>
      <c r="N47" s="64"/>
    </row>
    <row r="48" spans="2:14" ht="40.5" customHeight="1" x14ac:dyDescent="0.25">
      <c r="C48" s="559" t="s">
        <v>287</v>
      </c>
      <c r="D48" s="559"/>
      <c r="E48" s="559"/>
      <c r="F48" s="559"/>
      <c r="G48" s="559"/>
      <c r="H48" s="559"/>
      <c r="I48" s="559"/>
      <c r="J48" s="559"/>
      <c r="K48" s="559"/>
      <c r="L48" s="559"/>
      <c r="M48" s="559"/>
      <c r="N48" s="559"/>
    </row>
    <row r="49" spans="3:14" x14ac:dyDescent="0.25">
      <c r="C49" s="65"/>
      <c r="D49" s="64"/>
      <c r="E49" s="64"/>
      <c r="F49" s="64"/>
      <c r="G49" s="64"/>
      <c r="H49" s="64"/>
      <c r="I49" s="64"/>
      <c r="J49" s="64"/>
      <c r="K49" s="64"/>
      <c r="L49" s="64"/>
      <c r="M49" s="64"/>
      <c r="N49" s="64"/>
    </row>
    <row r="50" spans="3:14" x14ac:dyDescent="0.25">
      <c r="C50" s="64"/>
      <c r="D50" s="64"/>
      <c r="E50" s="64"/>
      <c r="F50" s="64"/>
      <c r="G50" s="64"/>
      <c r="H50" s="64"/>
      <c r="I50" s="64"/>
      <c r="J50" s="64"/>
      <c r="K50" s="64"/>
      <c r="L50" s="64"/>
      <c r="M50" s="64"/>
      <c r="N50" s="64"/>
    </row>
    <row r="51" spans="3:14" x14ac:dyDescent="0.25">
      <c r="C51" s="64" t="s">
        <v>289</v>
      </c>
      <c r="D51" s="64"/>
      <c r="E51" s="64"/>
      <c r="F51" s="64"/>
      <c r="G51" s="64"/>
      <c r="H51" s="64"/>
      <c r="I51" s="64"/>
      <c r="J51" s="64"/>
      <c r="K51" s="64"/>
      <c r="L51" s="64"/>
      <c r="M51" s="64"/>
      <c r="N51" s="64"/>
    </row>
    <row r="52" spans="3:14" x14ac:dyDescent="0.25">
      <c r="C52" s="64" t="s">
        <v>288</v>
      </c>
      <c r="D52" s="64"/>
      <c r="E52" s="64"/>
      <c r="F52" s="64"/>
      <c r="G52" s="64"/>
      <c r="H52" s="64"/>
      <c r="I52" s="64"/>
      <c r="J52" s="64"/>
      <c r="K52" s="64"/>
      <c r="L52" s="64"/>
      <c r="M52" s="64"/>
      <c r="N52" s="64"/>
    </row>
    <row r="53" spans="3:14" ht="38.25" customHeight="1" x14ac:dyDescent="0.25">
      <c r="C53" s="560" t="s">
        <v>291</v>
      </c>
      <c r="D53" s="560"/>
      <c r="E53" s="560"/>
      <c r="F53" s="560"/>
      <c r="G53" s="560"/>
      <c r="H53" s="560"/>
      <c r="I53" s="560"/>
      <c r="J53" s="560"/>
      <c r="K53" s="560"/>
      <c r="L53" s="560"/>
      <c r="M53" s="560"/>
      <c r="N53" s="560"/>
    </row>
    <row r="54" spans="3:14" x14ac:dyDescent="0.25">
      <c r="C54" s="64" t="s">
        <v>290</v>
      </c>
      <c r="D54" s="64"/>
      <c r="E54" s="64"/>
      <c r="F54" s="64"/>
      <c r="G54" s="64"/>
      <c r="H54" s="64"/>
      <c r="I54" s="64"/>
      <c r="J54" s="64"/>
      <c r="K54" s="64"/>
      <c r="L54" s="64"/>
      <c r="M54" s="64"/>
      <c r="N54" s="64"/>
    </row>
    <row r="56" spans="3:14" x14ac:dyDescent="0.25">
      <c r="C56" s="471" t="s">
        <v>258</v>
      </c>
      <c r="D56" s="471"/>
      <c r="E56" s="471"/>
      <c r="F56" s="471"/>
      <c r="G56" s="471"/>
      <c r="H56" s="471"/>
    </row>
    <row r="59" spans="3:14" ht="15.75" x14ac:dyDescent="0.25">
      <c r="C59" s="37" t="s">
        <v>297</v>
      </c>
      <c r="D59" s="38"/>
      <c r="E59" s="38"/>
      <c r="F59" s="38"/>
      <c r="G59" s="38"/>
      <c r="H59" s="38"/>
      <c r="I59" s="38"/>
      <c r="J59" s="38"/>
      <c r="K59" s="38"/>
      <c r="L59" s="38"/>
      <c r="M59" s="38"/>
      <c r="N59" s="39"/>
    </row>
    <row r="60" spans="3:14" ht="15.75" customHeight="1" x14ac:dyDescent="0.25">
      <c r="C60" s="40" t="s">
        <v>177</v>
      </c>
      <c r="D60" s="41"/>
      <c r="E60" s="41"/>
      <c r="F60" s="41"/>
      <c r="G60" s="41"/>
      <c r="H60" s="41"/>
      <c r="I60" s="41"/>
      <c r="J60" s="41"/>
      <c r="K60" s="41"/>
      <c r="L60" s="41"/>
      <c r="M60" s="41"/>
      <c r="N60" s="42"/>
    </row>
    <row r="61" spans="3:14" ht="15" customHeight="1" x14ac:dyDescent="0.25">
      <c r="C61" s="40" t="s">
        <v>173</v>
      </c>
      <c r="D61" s="41"/>
      <c r="E61" s="41"/>
      <c r="F61" s="41"/>
      <c r="G61" s="41"/>
      <c r="H61" s="41"/>
      <c r="I61" s="41"/>
      <c r="J61" s="41"/>
      <c r="K61" s="41"/>
      <c r="L61" s="41"/>
      <c r="M61" s="41"/>
      <c r="N61" s="42"/>
    </row>
    <row r="62" spans="3:14" ht="15" customHeight="1" x14ac:dyDescent="0.25">
      <c r="C62" s="40" t="s">
        <v>174</v>
      </c>
      <c r="D62" s="41"/>
      <c r="E62" s="41"/>
      <c r="F62" s="41"/>
      <c r="G62" s="41"/>
      <c r="H62" s="41"/>
      <c r="I62" s="41"/>
      <c r="J62" s="41"/>
      <c r="K62" s="41"/>
      <c r="L62" s="41"/>
      <c r="M62" s="41"/>
      <c r="N62" s="42"/>
    </row>
    <row r="63" spans="3:14" ht="15.75" customHeight="1" x14ac:dyDescent="0.25">
      <c r="C63" s="40" t="s">
        <v>298</v>
      </c>
      <c r="D63" s="41"/>
      <c r="E63" s="41"/>
      <c r="F63" s="41"/>
      <c r="G63" s="41"/>
      <c r="H63" s="41"/>
      <c r="I63" s="41"/>
      <c r="J63" s="41"/>
      <c r="K63" s="41"/>
      <c r="L63" s="41"/>
      <c r="M63" s="41"/>
      <c r="N63" s="42"/>
    </row>
    <row r="64" spans="3:14" ht="15" customHeight="1" x14ac:dyDescent="0.25">
      <c r="C64" s="40" t="s">
        <v>175</v>
      </c>
      <c r="D64" s="41"/>
      <c r="E64" s="41"/>
      <c r="F64" s="41"/>
      <c r="G64" s="41"/>
      <c r="H64" s="41"/>
      <c r="I64" s="41"/>
      <c r="J64" s="41"/>
      <c r="K64" s="41"/>
      <c r="L64" s="41"/>
      <c r="M64" s="41"/>
      <c r="N64" s="42"/>
    </row>
    <row r="65" spans="3:14" ht="15" customHeight="1" x14ac:dyDescent="0.25">
      <c r="C65" s="40" t="s">
        <v>176</v>
      </c>
      <c r="D65" s="43"/>
      <c r="E65" s="43"/>
      <c r="F65" s="43"/>
      <c r="G65" s="43"/>
      <c r="H65" s="43"/>
      <c r="I65" s="43"/>
      <c r="J65" s="43"/>
      <c r="K65" s="43"/>
      <c r="L65" s="43"/>
      <c r="M65" s="43"/>
      <c r="N65" s="44"/>
    </row>
    <row r="66" spans="3:14" ht="27.75" customHeight="1" x14ac:dyDescent="0.25"/>
    <row r="67" spans="3:14" x14ac:dyDescent="0.25">
      <c r="C67" s="558" t="s">
        <v>258</v>
      </c>
      <c r="D67" s="558"/>
      <c r="E67" s="558"/>
      <c r="F67" s="558"/>
      <c r="G67" s="558"/>
      <c r="H67" s="558"/>
    </row>
    <row r="71" spans="3:14" ht="15.75" x14ac:dyDescent="0.25">
      <c r="C71" s="45" t="s">
        <v>303</v>
      </c>
      <c r="D71" s="46"/>
      <c r="E71" s="46"/>
      <c r="F71" s="46"/>
      <c r="G71" s="46"/>
      <c r="H71" s="46"/>
      <c r="I71" s="46"/>
      <c r="J71" s="46"/>
      <c r="K71" s="46"/>
      <c r="L71" s="46"/>
      <c r="M71" s="46"/>
      <c r="N71" s="47"/>
    </row>
    <row r="72" spans="3:14" x14ac:dyDescent="0.25">
      <c r="C72" s="48" t="s">
        <v>300</v>
      </c>
      <c r="D72" s="49"/>
      <c r="E72" s="49"/>
      <c r="F72" s="49"/>
      <c r="G72" s="49"/>
      <c r="H72" s="49"/>
      <c r="I72" s="49"/>
      <c r="J72" s="49"/>
      <c r="K72" s="49"/>
      <c r="L72" s="49"/>
      <c r="M72" s="49"/>
      <c r="N72" s="50"/>
    </row>
    <row r="73" spans="3:14" x14ac:dyDescent="0.25">
      <c r="C73" s="48" t="s">
        <v>301</v>
      </c>
      <c r="D73" s="49"/>
      <c r="E73" s="49"/>
      <c r="F73" s="49"/>
      <c r="G73" s="49"/>
      <c r="H73" s="49"/>
      <c r="I73" s="49"/>
      <c r="J73" s="49"/>
      <c r="K73" s="49"/>
      <c r="L73" s="49"/>
      <c r="M73" s="49"/>
      <c r="N73" s="50"/>
    </row>
    <row r="74" spans="3:14" x14ac:dyDescent="0.25">
      <c r="C74" s="48" t="s">
        <v>302</v>
      </c>
      <c r="D74" s="49"/>
      <c r="E74" s="49"/>
      <c r="F74" s="49"/>
      <c r="G74" s="49"/>
      <c r="H74" s="49"/>
      <c r="I74" s="49"/>
      <c r="J74" s="49"/>
      <c r="K74" s="49"/>
      <c r="L74" s="49"/>
      <c r="M74" s="49"/>
      <c r="N74" s="50"/>
    </row>
    <row r="75" spans="3:14" x14ac:dyDescent="0.25">
      <c r="C75" s="48" t="s">
        <v>304</v>
      </c>
      <c r="D75" s="49"/>
      <c r="E75" s="49"/>
      <c r="F75" s="49"/>
      <c r="G75" s="49"/>
      <c r="H75" s="49"/>
      <c r="I75" s="49"/>
      <c r="J75" s="49"/>
      <c r="K75" s="49"/>
      <c r="L75" s="49"/>
      <c r="M75" s="49"/>
      <c r="N75" s="50"/>
    </row>
    <row r="78" spans="3:14" x14ac:dyDescent="0.25">
      <c r="C78" s="558" t="s">
        <v>258</v>
      </c>
      <c r="D78" s="558"/>
      <c r="E78" s="558"/>
      <c r="F78" s="558"/>
      <c r="G78" s="558"/>
      <c r="H78" s="558"/>
    </row>
  </sheetData>
  <sheetProtection sheet="1" objects="1" scenarios="1"/>
  <mergeCells count="38">
    <mergeCell ref="O10:P13"/>
    <mergeCell ref="D11:I11"/>
    <mergeCell ref="B23:N23"/>
    <mergeCell ref="B24:N24"/>
    <mergeCell ref="B5:B8"/>
    <mergeCell ref="C4:C8"/>
    <mergeCell ref="F4:F8"/>
    <mergeCell ref="I4:I8"/>
    <mergeCell ref="L4:L13"/>
    <mergeCell ref="B29:B42"/>
    <mergeCell ref="C44:H44"/>
    <mergeCell ref="C35:N35"/>
    <mergeCell ref="C36:N36"/>
    <mergeCell ref="C37:N37"/>
    <mergeCell ref="C38:N38"/>
    <mergeCell ref="C39:N39"/>
    <mergeCell ref="C30:N30"/>
    <mergeCell ref="C31:N31"/>
    <mergeCell ref="C32:N32"/>
    <mergeCell ref="C33:N33"/>
    <mergeCell ref="C34:N34"/>
    <mergeCell ref="C29:N29"/>
    <mergeCell ref="C67:H67"/>
    <mergeCell ref="C78:H78"/>
    <mergeCell ref="C14:H14"/>
    <mergeCell ref="C48:N48"/>
    <mergeCell ref="C53:N53"/>
    <mergeCell ref="C56:H56"/>
    <mergeCell ref="C40:N40"/>
    <mergeCell ref="C41:N41"/>
    <mergeCell ref="C42:N42"/>
    <mergeCell ref="B25:N25"/>
    <mergeCell ref="B26:N26"/>
    <mergeCell ref="B27:N27"/>
    <mergeCell ref="B28:N28"/>
    <mergeCell ref="B20:N20"/>
    <mergeCell ref="B21:N21"/>
    <mergeCell ref="B22:N22"/>
  </mergeCells>
  <hyperlinks>
    <hyperlink ref="C44:H44" location="Percentuale_per_computo_metrico" display="TORNA ALLA SCHEDA 3 &quot;COSTO DI COSTRUZIONE E ONERI DI URBANIZZAZIONE"/>
    <hyperlink ref="C14:H14" location="Percentuale_per_computo_metrico" display="TORNA ALLA SCHEDA 3 &quot;COSTO DI COSTRUZIONE E ONERI DI URBANIZZAZIONE"/>
    <hyperlink ref="C48" r:id="rId1"/>
    <hyperlink ref="C56:H56" location="Percentuale_per_computo_metrico" display="TORNA ALLA SCHEDA 3 &quot;COSTO DI COSTRUZIONE E ONERI DI URBANIZZAZIONE"/>
    <hyperlink ref="C67:H67" location="'3.Cost_Costr_On_Urb.'!I20" display="TORNA ALLA SCHEDA 3 &quot;COSTO DI COSTRUZIONE E ONERI DI URBANIZZAZIONE"/>
    <hyperlink ref="C78:H78" location="'3.Cost_Costr_On_Urb.'!I20" display="TORNA ALLA SCHEDA 3 &quot;COSTO DI COSTRUZIONE E ONERI DI URBANIZZAZIONE"/>
  </hyperlinks>
  <pageMargins left="0.7" right="0.7" top="0.75" bottom="0.75" header="0.3" footer="0.3"/>
  <pageSetup paperSize="9" scale="5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N119"/>
  <sheetViews>
    <sheetView view="pageBreakPreview" topLeftCell="A19" zoomScale="115" zoomScaleNormal="100" zoomScaleSheetLayoutView="115" workbookViewId="0">
      <selection activeCell="K46" sqref="K46"/>
    </sheetView>
  </sheetViews>
  <sheetFormatPr defaultRowHeight="15" x14ac:dyDescent="0.25"/>
  <cols>
    <col min="1" max="1" width="22.7109375" style="5" customWidth="1"/>
    <col min="2" max="2" width="16.42578125" style="5" customWidth="1"/>
    <col min="3" max="3" width="12.5703125" style="5" customWidth="1"/>
    <col min="4" max="4" width="12.85546875" style="5" customWidth="1"/>
    <col min="5" max="7" width="11.7109375" style="5" customWidth="1"/>
    <col min="8" max="8" width="3.140625" style="5" customWidth="1"/>
    <col min="9" max="9" width="15.85546875" style="5" customWidth="1"/>
    <col min="10" max="10" width="11" style="5" customWidth="1"/>
    <col min="11" max="11" width="11.28515625" style="5" customWidth="1"/>
    <col min="12" max="257" width="9.140625" style="5"/>
    <col min="258" max="258" width="12.7109375" style="5" customWidth="1"/>
    <col min="259" max="263" width="11.7109375" style="5" customWidth="1"/>
    <col min="264" max="513" width="9.140625" style="5"/>
    <col min="514" max="514" width="12.7109375" style="5" customWidth="1"/>
    <col min="515" max="519" width="11.7109375" style="5" customWidth="1"/>
    <col min="520" max="769" width="9.140625" style="5"/>
    <col min="770" max="770" width="12.7109375" style="5" customWidth="1"/>
    <col min="771" max="775" width="11.7109375" style="5" customWidth="1"/>
    <col min="776" max="1025" width="9.140625" style="5"/>
    <col min="1026" max="1026" width="12.7109375" style="5" customWidth="1"/>
    <col min="1027" max="1031" width="11.7109375" style="5" customWidth="1"/>
    <col min="1032" max="1281" width="9.140625" style="5"/>
    <col min="1282" max="1282" width="12.7109375" style="5" customWidth="1"/>
    <col min="1283" max="1287" width="11.7109375" style="5" customWidth="1"/>
    <col min="1288" max="1537" width="9.140625" style="5"/>
    <col min="1538" max="1538" width="12.7109375" style="5" customWidth="1"/>
    <col min="1539" max="1543" width="11.7109375" style="5" customWidth="1"/>
    <col min="1544" max="1793" width="9.140625" style="5"/>
    <col min="1794" max="1794" width="12.7109375" style="5" customWidth="1"/>
    <col min="1795" max="1799" width="11.7109375" style="5" customWidth="1"/>
    <col min="1800" max="2049" width="9.140625" style="5"/>
    <col min="2050" max="2050" width="12.7109375" style="5" customWidth="1"/>
    <col min="2051" max="2055" width="11.7109375" style="5" customWidth="1"/>
    <col min="2056" max="2305" width="9.140625" style="5"/>
    <col min="2306" max="2306" width="12.7109375" style="5" customWidth="1"/>
    <col min="2307" max="2311" width="11.7109375" style="5" customWidth="1"/>
    <col min="2312" max="2561" width="9.140625" style="5"/>
    <col min="2562" max="2562" width="12.7109375" style="5" customWidth="1"/>
    <col min="2563" max="2567" width="11.7109375" style="5" customWidth="1"/>
    <col min="2568" max="2817" width="9.140625" style="5"/>
    <col min="2818" max="2818" width="12.7109375" style="5" customWidth="1"/>
    <col min="2819" max="2823" width="11.7109375" style="5" customWidth="1"/>
    <col min="2824" max="3073" width="9.140625" style="5"/>
    <col min="3074" max="3074" width="12.7109375" style="5" customWidth="1"/>
    <col min="3075" max="3079" width="11.7109375" style="5" customWidth="1"/>
    <col min="3080" max="3329" width="9.140625" style="5"/>
    <col min="3330" max="3330" width="12.7109375" style="5" customWidth="1"/>
    <col min="3331" max="3335" width="11.7109375" style="5" customWidth="1"/>
    <col min="3336" max="3585" width="9.140625" style="5"/>
    <col min="3586" max="3586" width="12.7109375" style="5" customWidth="1"/>
    <col min="3587" max="3591" width="11.7109375" style="5" customWidth="1"/>
    <col min="3592" max="3841" width="9.140625" style="5"/>
    <col min="3842" max="3842" width="12.7109375" style="5" customWidth="1"/>
    <col min="3843" max="3847" width="11.7109375" style="5" customWidth="1"/>
    <col min="3848" max="4097" width="9.140625" style="5"/>
    <col min="4098" max="4098" width="12.7109375" style="5" customWidth="1"/>
    <col min="4099" max="4103" width="11.7109375" style="5" customWidth="1"/>
    <col min="4104" max="4353" width="9.140625" style="5"/>
    <col min="4354" max="4354" width="12.7109375" style="5" customWidth="1"/>
    <col min="4355" max="4359" width="11.7109375" style="5" customWidth="1"/>
    <col min="4360" max="4609" width="9.140625" style="5"/>
    <col min="4610" max="4610" width="12.7109375" style="5" customWidth="1"/>
    <col min="4611" max="4615" width="11.7109375" style="5" customWidth="1"/>
    <col min="4616" max="4865" width="9.140625" style="5"/>
    <col min="4866" max="4866" width="12.7109375" style="5" customWidth="1"/>
    <col min="4867" max="4871" width="11.7109375" style="5" customWidth="1"/>
    <col min="4872" max="5121" width="9.140625" style="5"/>
    <col min="5122" max="5122" width="12.7109375" style="5" customWidth="1"/>
    <col min="5123" max="5127" width="11.7109375" style="5" customWidth="1"/>
    <col min="5128" max="5377" width="9.140625" style="5"/>
    <col min="5378" max="5378" width="12.7109375" style="5" customWidth="1"/>
    <col min="5379" max="5383" width="11.7109375" style="5" customWidth="1"/>
    <col min="5384" max="5633" width="9.140625" style="5"/>
    <col min="5634" max="5634" width="12.7109375" style="5" customWidth="1"/>
    <col min="5635" max="5639" width="11.7109375" style="5" customWidth="1"/>
    <col min="5640" max="5889" width="9.140625" style="5"/>
    <col min="5890" max="5890" width="12.7109375" style="5" customWidth="1"/>
    <col min="5891" max="5895" width="11.7109375" style="5" customWidth="1"/>
    <col min="5896" max="6145" width="9.140625" style="5"/>
    <col min="6146" max="6146" width="12.7109375" style="5" customWidth="1"/>
    <col min="6147" max="6151" width="11.7109375" style="5" customWidth="1"/>
    <col min="6152" max="6401" width="9.140625" style="5"/>
    <col min="6402" max="6402" width="12.7109375" style="5" customWidth="1"/>
    <col min="6403" max="6407" width="11.7109375" style="5" customWidth="1"/>
    <col min="6408" max="6657" width="9.140625" style="5"/>
    <col min="6658" max="6658" width="12.7109375" style="5" customWidth="1"/>
    <col min="6659" max="6663" width="11.7109375" style="5" customWidth="1"/>
    <col min="6664" max="6913" width="9.140625" style="5"/>
    <col min="6914" max="6914" width="12.7109375" style="5" customWidth="1"/>
    <col min="6915" max="6919" width="11.7109375" style="5" customWidth="1"/>
    <col min="6920" max="7169" width="9.140625" style="5"/>
    <col min="7170" max="7170" width="12.7109375" style="5" customWidth="1"/>
    <col min="7171" max="7175" width="11.7109375" style="5" customWidth="1"/>
    <col min="7176" max="7425" width="9.140625" style="5"/>
    <col min="7426" max="7426" width="12.7109375" style="5" customWidth="1"/>
    <col min="7427" max="7431" width="11.7109375" style="5" customWidth="1"/>
    <col min="7432" max="7681" width="9.140625" style="5"/>
    <col min="7682" max="7682" width="12.7109375" style="5" customWidth="1"/>
    <col min="7683" max="7687" width="11.7109375" style="5" customWidth="1"/>
    <col min="7688" max="7937" width="9.140625" style="5"/>
    <col min="7938" max="7938" width="12.7109375" style="5" customWidth="1"/>
    <col min="7939" max="7943" width="11.7109375" style="5" customWidth="1"/>
    <col min="7944" max="8193" width="9.140625" style="5"/>
    <col min="8194" max="8194" width="12.7109375" style="5" customWidth="1"/>
    <col min="8195" max="8199" width="11.7109375" style="5" customWidth="1"/>
    <col min="8200" max="8449" width="9.140625" style="5"/>
    <col min="8450" max="8450" width="12.7109375" style="5" customWidth="1"/>
    <col min="8451" max="8455" width="11.7109375" style="5" customWidth="1"/>
    <col min="8456" max="8705" width="9.140625" style="5"/>
    <col min="8706" max="8706" width="12.7109375" style="5" customWidth="1"/>
    <col min="8707" max="8711" width="11.7109375" style="5" customWidth="1"/>
    <col min="8712" max="8961" width="9.140625" style="5"/>
    <col min="8962" max="8962" width="12.7109375" style="5" customWidth="1"/>
    <col min="8963" max="8967" width="11.7109375" style="5" customWidth="1"/>
    <col min="8968" max="9217" width="9.140625" style="5"/>
    <col min="9218" max="9218" width="12.7109375" style="5" customWidth="1"/>
    <col min="9219" max="9223" width="11.7109375" style="5" customWidth="1"/>
    <col min="9224" max="9473" width="9.140625" style="5"/>
    <col min="9474" max="9474" width="12.7109375" style="5" customWidth="1"/>
    <col min="9475" max="9479" width="11.7109375" style="5" customWidth="1"/>
    <col min="9480" max="9729" width="9.140625" style="5"/>
    <col min="9730" max="9730" width="12.7109375" style="5" customWidth="1"/>
    <col min="9731" max="9735" width="11.7109375" style="5" customWidth="1"/>
    <col min="9736" max="9985" width="9.140625" style="5"/>
    <col min="9986" max="9986" width="12.7109375" style="5" customWidth="1"/>
    <col min="9987" max="9991" width="11.7109375" style="5" customWidth="1"/>
    <col min="9992" max="10241" width="9.140625" style="5"/>
    <col min="10242" max="10242" width="12.7109375" style="5" customWidth="1"/>
    <col min="10243" max="10247" width="11.7109375" style="5" customWidth="1"/>
    <col min="10248" max="10497" width="9.140625" style="5"/>
    <col min="10498" max="10498" width="12.7109375" style="5" customWidth="1"/>
    <col min="10499" max="10503" width="11.7109375" style="5" customWidth="1"/>
    <col min="10504" max="10753" width="9.140625" style="5"/>
    <col min="10754" max="10754" width="12.7109375" style="5" customWidth="1"/>
    <col min="10755" max="10759" width="11.7109375" style="5" customWidth="1"/>
    <col min="10760" max="11009" width="9.140625" style="5"/>
    <col min="11010" max="11010" width="12.7109375" style="5" customWidth="1"/>
    <col min="11011" max="11015" width="11.7109375" style="5" customWidth="1"/>
    <col min="11016" max="11265" width="9.140625" style="5"/>
    <col min="11266" max="11266" width="12.7109375" style="5" customWidth="1"/>
    <col min="11267" max="11271" width="11.7109375" style="5" customWidth="1"/>
    <col min="11272" max="11521" width="9.140625" style="5"/>
    <col min="11522" max="11522" width="12.7109375" style="5" customWidth="1"/>
    <col min="11523" max="11527" width="11.7109375" style="5" customWidth="1"/>
    <col min="11528" max="11777" width="9.140625" style="5"/>
    <col min="11778" max="11778" width="12.7109375" style="5" customWidth="1"/>
    <col min="11779" max="11783" width="11.7109375" style="5" customWidth="1"/>
    <col min="11784" max="12033" width="9.140625" style="5"/>
    <col min="12034" max="12034" width="12.7109375" style="5" customWidth="1"/>
    <col min="12035" max="12039" width="11.7109375" style="5" customWidth="1"/>
    <col min="12040" max="12289" width="9.140625" style="5"/>
    <col min="12290" max="12290" width="12.7109375" style="5" customWidth="1"/>
    <col min="12291" max="12295" width="11.7109375" style="5" customWidth="1"/>
    <col min="12296" max="12545" width="9.140625" style="5"/>
    <col min="12546" max="12546" width="12.7109375" style="5" customWidth="1"/>
    <col min="12547" max="12551" width="11.7109375" style="5" customWidth="1"/>
    <col min="12552" max="12801" width="9.140625" style="5"/>
    <col min="12802" max="12802" width="12.7109375" style="5" customWidth="1"/>
    <col min="12803" max="12807" width="11.7109375" style="5" customWidth="1"/>
    <col min="12808" max="13057" width="9.140625" style="5"/>
    <col min="13058" max="13058" width="12.7109375" style="5" customWidth="1"/>
    <col min="13059" max="13063" width="11.7109375" style="5" customWidth="1"/>
    <col min="13064" max="13313" width="9.140625" style="5"/>
    <col min="13314" max="13314" width="12.7109375" style="5" customWidth="1"/>
    <col min="13315" max="13319" width="11.7109375" style="5" customWidth="1"/>
    <col min="13320" max="13569" width="9.140625" style="5"/>
    <col min="13570" max="13570" width="12.7109375" style="5" customWidth="1"/>
    <col min="13571" max="13575" width="11.7109375" style="5" customWidth="1"/>
    <col min="13576" max="13825" width="9.140625" style="5"/>
    <col min="13826" max="13826" width="12.7109375" style="5" customWidth="1"/>
    <col min="13827" max="13831" width="11.7109375" style="5" customWidth="1"/>
    <col min="13832" max="14081" width="9.140625" style="5"/>
    <col min="14082" max="14082" width="12.7109375" style="5" customWidth="1"/>
    <col min="14083" max="14087" width="11.7109375" style="5" customWidth="1"/>
    <col min="14088" max="14337" width="9.140625" style="5"/>
    <col min="14338" max="14338" width="12.7109375" style="5" customWidth="1"/>
    <col min="14339" max="14343" width="11.7109375" style="5" customWidth="1"/>
    <col min="14344" max="14593" width="9.140625" style="5"/>
    <col min="14594" max="14594" width="12.7109375" style="5" customWidth="1"/>
    <col min="14595" max="14599" width="11.7109375" style="5" customWidth="1"/>
    <col min="14600" max="14849" width="9.140625" style="5"/>
    <col min="14850" max="14850" width="12.7109375" style="5" customWidth="1"/>
    <col min="14851" max="14855" width="11.7109375" style="5" customWidth="1"/>
    <col min="14856" max="15105" width="9.140625" style="5"/>
    <col min="15106" max="15106" width="12.7109375" style="5" customWidth="1"/>
    <col min="15107" max="15111" width="11.7109375" style="5" customWidth="1"/>
    <col min="15112" max="15361" width="9.140625" style="5"/>
    <col min="15362" max="15362" width="12.7109375" style="5" customWidth="1"/>
    <col min="15363" max="15367" width="11.7109375" style="5" customWidth="1"/>
    <col min="15368" max="15617" width="9.140625" style="5"/>
    <col min="15618" max="15618" width="12.7109375" style="5" customWidth="1"/>
    <col min="15619" max="15623" width="11.7109375" style="5" customWidth="1"/>
    <col min="15624" max="15873" width="9.140625" style="5"/>
    <col min="15874" max="15874" width="12.7109375" style="5" customWidth="1"/>
    <col min="15875" max="15879" width="11.7109375" style="5" customWidth="1"/>
    <col min="15880" max="16129" width="9.140625" style="5"/>
    <col min="16130" max="16130" width="12.7109375" style="5" customWidth="1"/>
    <col min="16131" max="16135" width="11.7109375" style="5" customWidth="1"/>
    <col min="16136" max="16384" width="9.140625" style="5"/>
  </cols>
  <sheetData>
    <row r="1" spans="1:12" ht="15.75" thickBot="1" x14ac:dyDescent="0.3"/>
    <row r="2" spans="1:12" x14ac:dyDescent="0.25">
      <c r="B2" s="440" t="s">
        <v>316</v>
      </c>
      <c r="C2" s="441"/>
      <c r="D2" s="441"/>
      <c r="E2" s="441"/>
      <c r="F2" s="441"/>
      <c r="G2" s="441"/>
      <c r="H2" s="441"/>
      <c r="I2" s="441"/>
      <c r="J2" s="441"/>
      <c r="K2" s="442"/>
      <c r="L2" s="192"/>
    </row>
    <row r="3" spans="1:12" ht="15.75" thickBot="1" x14ac:dyDescent="0.3">
      <c r="B3" s="412" t="s">
        <v>424</v>
      </c>
      <c r="C3" s="413"/>
      <c r="D3" s="413"/>
      <c r="E3" s="413"/>
      <c r="F3" s="413"/>
      <c r="G3" s="413"/>
      <c r="H3" s="413"/>
      <c r="I3" s="413"/>
      <c r="J3" s="413"/>
      <c r="K3" s="414"/>
      <c r="L3" s="192"/>
    </row>
    <row r="4" spans="1:12" ht="252.75" customHeight="1" thickBot="1" x14ac:dyDescent="0.3">
      <c r="B4" s="437" t="s">
        <v>394</v>
      </c>
      <c r="C4" s="438"/>
      <c r="D4" s="438"/>
      <c r="E4" s="438"/>
      <c r="F4" s="438"/>
      <c r="G4" s="438"/>
      <c r="H4" s="438"/>
      <c r="I4" s="438"/>
      <c r="J4" s="438"/>
      <c r="K4" s="439"/>
    </row>
    <row r="5" spans="1:12" ht="15.75" thickBot="1" x14ac:dyDescent="0.3">
      <c r="A5" s="20"/>
      <c r="B5" s="379" t="s">
        <v>194</v>
      </c>
      <c r="C5" s="380"/>
      <c r="D5" s="380"/>
      <c r="E5" s="380"/>
      <c r="F5" s="380"/>
      <c r="G5" s="380"/>
      <c r="H5" s="380"/>
      <c r="I5" s="380"/>
      <c r="J5" s="380"/>
      <c r="K5" s="381"/>
    </row>
    <row r="6" spans="1:12" ht="18" customHeight="1" x14ac:dyDescent="0.25">
      <c r="B6" s="445" t="s">
        <v>317</v>
      </c>
      <c r="C6" s="446"/>
      <c r="D6" s="446"/>
      <c r="E6" s="447"/>
      <c r="F6" s="182">
        <f>F8+F16</f>
        <v>11</v>
      </c>
      <c r="G6" s="222"/>
      <c r="H6" s="222"/>
      <c r="I6" s="222"/>
      <c r="J6" s="222"/>
      <c r="K6" s="114"/>
    </row>
    <row r="7" spans="1:12" ht="18" customHeight="1" x14ac:dyDescent="0.25">
      <c r="B7" s="434" t="s">
        <v>318</v>
      </c>
      <c r="C7" s="435"/>
      <c r="D7" s="435"/>
      <c r="E7" s="436"/>
      <c r="F7" s="443"/>
      <c r="G7" s="444"/>
      <c r="H7" s="223"/>
      <c r="I7" s="223"/>
      <c r="J7" s="223"/>
      <c r="K7" s="121"/>
    </row>
    <row r="8" spans="1:12" ht="26.25" customHeight="1" x14ac:dyDescent="0.25">
      <c r="B8" s="184" t="s">
        <v>319</v>
      </c>
      <c r="C8" s="185"/>
      <c r="D8" s="185"/>
      <c r="E8" s="186"/>
      <c r="F8" s="183">
        <f>SUM(F10:F14)</f>
        <v>6</v>
      </c>
      <c r="G8" s="223"/>
      <c r="H8" s="223"/>
      <c r="I8" s="451" t="s">
        <v>384</v>
      </c>
      <c r="J8" s="383"/>
      <c r="K8" s="384"/>
    </row>
    <row r="9" spans="1:12" ht="20.25" customHeight="1" x14ac:dyDescent="0.25">
      <c r="B9" s="434" t="s">
        <v>325</v>
      </c>
      <c r="C9" s="435"/>
      <c r="D9" s="435"/>
      <c r="E9" s="435"/>
      <c r="F9" s="435"/>
      <c r="G9" s="436"/>
      <c r="H9" s="223"/>
      <c r="I9" s="382" t="s">
        <v>395</v>
      </c>
      <c r="J9" s="383"/>
      <c r="K9" s="384"/>
    </row>
    <row r="10" spans="1:12" ht="18" customHeight="1" x14ac:dyDescent="0.25">
      <c r="B10" s="184"/>
      <c r="C10" s="185" t="s">
        <v>355</v>
      </c>
      <c r="D10" s="185"/>
      <c r="E10" s="186"/>
      <c r="F10" s="122">
        <v>5</v>
      </c>
      <c r="G10" s="223"/>
      <c r="H10" s="223"/>
      <c r="I10" s="223"/>
      <c r="J10" s="227">
        <f>C33+C67+C84+C101</f>
        <v>197</v>
      </c>
      <c r="K10" s="121"/>
    </row>
    <row r="11" spans="1:12" ht="18" customHeight="1" x14ac:dyDescent="0.25">
      <c r="B11" s="184"/>
      <c r="C11" s="185" t="s">
        <v>356</v>
      </c>
      <c r="D11" s="185"/>
      <c r="E11" s="186"/>
      <c r="F11" s="122">
        <v>1</v>
      </c>
      <c r="G11" s="223"/>
      <c r="H11" s="223"/>
      <c r="I11" s="223"/>
      <c r="J11" s="227">
        <f>C50</f>
        <v>96</v>
      </c>
      <c r="K11" s="121"/>
    </row>
    <row r="12" spans="1:12" ht="18" customHeight="1" x14ac:dyDescent="0.25">
      <c r="B12" s="184"/>
      <c r="C12" s="185" t="s">
        <v>357</v>
      </c>
      <c r="D12" s="185"/>
      <c r="E12" s="186"/>
      <c r="F12" s="122">
        <v>0</v>
      </c>
      <c r="G12" s="223"/>
      <c r="H12" s="223"/>
      <c r="I12" s="223"/>
      <c r="J12" s="227"/>
      <c r="K12" s="121"/>
    </row>
    <row r="13" spans="1:12" ht="18" customHeight="1" x14ac:dyDescent="0.25">
      <c r="B13" s="184"/>
      <c r="C13" s="185" t="s">
        <v>358</v>
      </c>
      <c r="D13" s="185"/>
      <c r="E13" s="186"/>
      <c r="F13" s="122">
        <v>0</v>
      </c>
      <c r="G13" s="223"/>
      <c r="H13" s="223"/>
      <c r="I13" s="223"/>
      <c r="J13" s="227"/>
      <c r="K13" s="121"/>
    </row>
    <row r="14" spans="1:12" ht="18" customHeight="1" x14ac:dyDescent="0.25">
      <c r="B14" s="184"/>
      <c r="C14" s="185" t="s">
        <v>359</v>
      </c>
      <c r="D14" s="185"/>
      <c r="E14" s="186"/>
      <c r="F14" s="122">
        <v>0</v>
      </c>
      <c r="G14" s="223"/>
      <c r="H14" s="223"/>
      <c r="I14" s="223"/>
      <c r="J14" s="227"/>
      <c r="K14" s="121"/>
    </row>
    <row r="15" spans="1:12" ht="18" customHeight="1" x14ac:dyDescent="0.25">
      <c r="B15" s="184"/>
      <c r="C15" s="185"/>
      <c r="D15" s="185"/>
      <c r="E15" s="186"/>
      <c r="F15" s="443"/>
      <c r="G15" s="444"/>
      <c r="H15" s="223"/>
      <c r="I15" s="223"/>
      <c r="J15" s="223"/>
      <c r="K15" s="121"/>
    </row>
    <row r="16" spans="1:12" ht="18" customHeight="1" thickBot="1" x14ac:dyDescent="0.3">
      <c r="B16" s="448" t="s">
        <v>320</v>
      </c>
      <c r="C16" s="449"/>
      <c r="D16" s="449"/>
      <c r="E16" s="450"/>
      <c r="F16" s="123">
        <v>5</v>
      </c>
      <c r="G16" s="224"/>
      <c r="H16" s="225"/>
      <c r="I16" s="225"/>
      <c r="J16" s="225"/>
      <c r="K16" s="226"/>
    </row>
    <row r="17" spans="1:14" ht="18" customHeight="1" thickBot="1" x14ac:dyDescent="0.3">
      <c r="B17" s="415"/>
      <c r="C17" s="416"/>
      <c r="D17" s="416"/>
      <c r="E17" s="416"/>
      <c r="F17" s="416"/>
      <c r="G17" s="416"/>
      <c r="H17" s="416"/>
      <c r="I17" s="416"/>
      <c r="J17" s="416"/>
      <c r="K17" s="417"/>
    </row>
    <row r="18" spans="1:14" ht="15.75" thickBot="1" x14ac:dyDescent="0.3">
      <c r="B18" s="427" t="s">
        <v>237</v>
      </c>
      <c r="C18" s="428"/>
      <c r="D18" s="429"/>
      <c r="E18" s="430"/>
      <c r="F18" s="430"/>
      <c r="G18" s="430"/>
      <c r="H18" s="430"/>
      <c r="I18" s="430"/>
      <c r="J18" s="430"/>
      <c r="K18" s="431"/>
    </row>
    <row r="19" spans="1:14" ht="15.75" thickBot="1" x14ac:dyDescent="0.3">
      <c r="B19" s="421" t="s">
        <v>360</v>
      </c>
      <c r="C19" s="422"/>
      <c r="D19" s="422"/>
      <c r="E19" s="422"/>
      <c r="F19" s="422"/>
      <c r="G19" s="423"/>
      <c r="H19" s="195"/>
      <c r="I19" s="424" t="s">
        <v>361</v>
      </c>
      <c r="J19" s="425"/>
      <c r="K19" s="426"/>
      <c r="L19" s="187"/>
      <c r="M19" s="187"/>
      <c r="N19" s="187"/>
    </row>
    <row r="20" spans="1:14" x14ac:dyDescent="0.25">
      <c r="B20" s="405"/>
      <c r="C20" s="432" t="s">
        <v>239</v>
      </c>
      <c r="D20" s="432"/>
      <c r="E20" s="432"/>
      <c r="F20" s="432"/>
      <c r="G20" s="433"/>
      <c r="H20" s="196"/>
      <c r="I20" s="405"/>
      <c r="J20" s="407" t="s">
        <v>239</v>
      </c>
      <c r="K20" s="408"/>
    </row>
    <row r="21" spans="1:14" ht="23.25" thickBot="1" x14ac:dyDescent="0.3">
      <c r="B21" s="406"/>
      <c r="C21" s="194" t="s">
        <v>188</v>
      </c>
      <c r="D21" s="116" t="s">
        <v>189</v>
      </c>
      <c r="E21" s="117" t="s">
        <v>190</v>
      </c>
      <c r="F21" s="118" t="s">
        <v>191</v>
      </c>
      <c r="G21" s="119" t="s">
        <v>192</v>
      </c>
      <c r="H21" s="197"/>
      <c r="I21" s="406"/>
      <c r="J21" s="115" t="s">
        <v>321</v>
      </c>
      <c r="K21" s="190" t="s">
        <v>322</v>
      </c>
    </row>
    <row r="22" spans="1:14" ht="24" thickBot="1" x14ac:dyDescent="0.3">
      <c r="B22" s="198" t="s">
        <v>240</v>
      </c>
      <c r="C22" s="409" t="s">
        <v>238</v>
      </c>
      <c r="D22" s="410"/>
      <c r="E22" s="410"/>
      <c r="F22" s="410"/>
      <c r="G22" s="411"/>
      <c r="H22" s="195"/>
      <c r="I22" s="198" t="s">
        <v>240</v>
      </c>
      <c r="J22" s="409" t="s">
        <v>238</v>
      </c>
      <c r="K22" s="411"/>
    </row>
    <row r="23" spans="1:14" x14ac:dyDescent="0.25">
      <c r="B23" s="213" t="s">
        <v>367</v>
      </c>
      <c r="C23" s="214"/>
      <c r="D23" s="214"/>
      <c r="E23" s="214"/>
      <c r="F23" s="214"/>
      <c r="G23" s="215"/>
      <c r="H23" s="199"/>
      <c r="I23" s="213" t="s">
        <v>362</v>
      </c>
      <c r="J23" s="216"/>
      <c r="K23" s="217"/>
    </row>
    <row r="24" spans="1:14" x14ac:dyDescent="0.25">
      <c r="B24" s="125" t="s">
        <v>241</v>
      </c>
      <c r="C24" s="311">
        <v>25</v>
      </c>
      <c r="D24" s="200"/>
      <c r="E24" s="200"/>
      <c r="F24" s="200"/>
      <c r="G24" s="201"/>
      <c r="H24" s="196"/>
      <c r="I24" s="188" t="s">
        <v>335</v>
      </c>
      <c r="J24" s="200">
        <v>20</v>
      </c>
      <c r="K24" s="201"/>
    </row>
    <row r="25" spans="1:14" x14ac:dyDescent="0.25">
      <c r="A25" s="120"/>
      <c r="B25" s="126" t="s">
        <v>252</v>
      </c>
      <c r="C25" s="311"/>
      <c r="D25" s="200"/>
      <c r="E25" s="200"/>
      <c r="F25" s="200"/>
      <c r="G25" s="201">
        <v>25</v>
      </c>
      <c r="H25" s="196"/>
      <c r="I25" s="125" t="s">
        <v>336</v>
      </c>
      <c r="J25" s="200">
        <v>80</v>
      </c>
      <c r="K25" s="201">
        <v>25</v>
      </c>
    </row>
    <row r="26" spans="1:14" x14ac:dyDescent="0.25">
      <c r="B26" s="125" t="s">
        <v>306</v>
      </c>
      <c r="C26" s="311"/>
      <c r="D26" s="200"/>
      <c r="E26" s="200"/>
      <c r="F26" s="200">
        <v>9</v>
      </c>
      <c r="G26" s="201"/>
      <c r="H26" s="196"/>
      <c r="I26" s="126" t="s">
        <v>327</v>
      </c>
      <c r="J26" s="200">
        <v>20</v>
      </c>
      <c r="K26" s="201">
        <v>15</v>
      </c>
    </row>
    <row r="27" spans="1:14" x14ac:dyDescent="0.25">
      <c r="B27" s="125" t="s">
        <v>242</v>
      </c>
      <c r="C27" s="311"/>
      <c r="D27" s="200"/>
      <c r="E27" s="200">
        <v>15</v>
      </c>
      <c r="F27" s="200"/>
      <c r="G27" s="201"/>
      <c r="H27" s="196"/>
      <c r="I27" s="125" t="s">
        <v>337</v>
      </c>
      <c r="J27" s="200">
        <v>16</v>
      </c>
      <c r="K27" s="201"/>
    </row>
    <row r="28" spans="1:14" x14ac:dyDescent="0.25">
      <c r="B28" s="125"/>
      <c r="C28" s="311"/>
      <c r="D28" s="200"/>
      <c r="E28" s="200"/>
      <c r="F28" s="200"/>
      <c r="G28" s="201"/>
      <c r="H28" s="196"/>
      <c r="I28" s="125" t="s">
        <v>338</v>
      </c>
      <c r="J28" s="200">
        <v>6</v>
      </c>
      <c r="K28" s="201"/>
    </row>
    <row r="29" spans="1:14" x14ac:dyDescent="0.25">
      <c r="B29" s="210" t="s">
        <v>368</v>
      </c>
      <c r="C29" s="313"/>
      <c r="D29" s="211"/>
      <c r="E29" s="211"/>
      <c r="F29" s="211"/>
      <c r="G29" s="212"/>
      <c r="H29" s="202"/>
      <c r="I29" s="125" t="s">
        <v>339</v>
      </c>
      <c r="J29" s="200"/>
      <c r="K29" s="201"/>
    </row>
    <row r="30" spans="1:14" x14ac:dyDescent="0.25">
      <c r="B30" s="126" t="s">
        <v>369</v>
      </c>
      <c r="C30" s="311">
        <v>40</v>
      </c>
      <c r="D30" s="200"/>
      <c r="E30" s="200"/>
      <c r="F30" s="200"/>
      <c r="G30" s="201"/>
      <c r="H30" s="196"/>
      <c r="I30" s="125" t="s">
        <v>340</v>
      </c>
      <c r="J30" s="200">
        <v>120</v>
      </c>
      <c r="K30" s="201">
        <v>8</v>
      </c>
    </row>
    <row r="31" spans="1:14" x14ac:dyDescent="0.25">
      <c r="B31" s="125" t="s">
        <v>370</v>
      </c>
      <c r="C31" s="311">
        <v>6</v>
      </c>
      <c r="D31" s="200"/>
      <c r="E31" s="200"/>
      <c r="F31" s="200"/>
      <c r="G31" s="201"/>
      <c r="H31" s="196"/>
      <c r="I31" s="126" t="s">
        <v>341</v>
      </c>
      <c r="J31" s="200"/>
      <c r="K31" s="201">
        <v>22</v>
      </c>
    </row>
    <row r="32" spans="1:14" ht="15.75" thickBot="1" x14ac:dyDescent="0.3">
      <c r="B32" s="127" t="s">
        <v>371</v>
      </c>
      <c r="C32" s="312"/>
      <c r="D32" s="203"/>
      <c r="E32" s="203"/>
      <c r="F32" s="203"/>
      <c r="G32" s="204">
        <v>5</v>
      </c>
      <c r="H32" s="197"/>
      <c r="I32" s="127" t="s">
        <v>331</v>
      </c>
      <c r="J32" s="203"/>
      <c r="K32" s="204">
        <v>60</v>
      </c>
    </row>
    <row r="33" spans="1:14" ht="15.75" thickBot="1" x14ac:dyDescent="0.3">
      <c r="B33" s="205" t="s">
        <v>366</v>
      </c>
      <c r="C33" s="206">
        <f>SUM(C23:C32)</f>
        <v>71</v>
      </c>
      <c r="D33" s="206">
        <f t="shared" ref="D33:G33" si="0">SUM(D23:D32)</f>
        <v>0</v>
      </c>
      <c r="E33" s="206">
        <f t="shared" si="0"/>
        <v>15</v>
      </c>
      <c r="F33" s="206">
        <f t="shared" si="0"/>
        <v>9</v>
      </c>
      <c r="G33" s="206">
        <f t="shared" si="0"/>
        <v>30</v>
      </c>
      <c r="H33" s="197"/>
      <c r="I33" s="206"/>
      <c r="J33" s="206">
        <f t="shared" ref="J33" si="1">SUM(J23:J32)</f>
        <v>262</v>
      </c>
      <c r="K33" s="207">
        <f t="shared" ref="K33" si="2">SUM(K23:K32)</f>
        <v>130</v>
      </c>
    </row>
    <row r="34" spans="1:14" ht="18" customHeight="1" thickBot="1" x14ac:dyDescent="0.3">
      <c r="B34" s="415"/>
      <c r="C34" s="416"/>
      <c r="D34" s="416"/>
      <c r="E34" s="416"/>
      <c r="F34" s="416"/>
      <c r="G34" s="416"/>
      <c r="H34" s="416"/>
      <c r="I34" s="416"/>
      <c r="J34" s="416"/>
      <c r="K34" s="417"/>
    </row>
    <row r="35" spans="1:14" ht="15.75" thickBot="1" x14ac:dyDescent="0.3">
      <c r="B35" s="427" t="s">
        <v>237</v>
      </c>
      <c r="C35" s="428"/>
      <c r="D35" s="429"/>
      <c r="E35" s="430"/>
      <c r="F35" s="430"/>
      <c r="G35" s="430"/>
      <c r="H35" s="430"/>
      <c r="I35" s="430"/>
      <c r="J35" s="430"/>
      <c r="K35" s="431"/>
    </row>
    <row r="36" spans="1:14" ht="15.75" thickBot="1" x14ac:dyDescent="0.3">
      <c r="B36" s="421" t="s">
        <v>360</v>
      </c>
      <c r="C36" s="422"/>
      <c r="D36" s="422"/>
      <c r="E36" s="422"/>
      <c r="F36" s="422"/>
      <c r="G36" s="423"/>
      <c r="H36" s="195"/>
      <c r="I36" s="424" t="s">
        <v>361</v>
      </c>
      <c r="J36" s="425"/>
      <c r="K36" s="426"/>
      <c r="L36" s="187"/>
      <c r="M36" s="187"/>
      <c r="N36" s="187"/>
    </row>
    <row r="37" spans="1:14" x14ac:dyDescent="0.25">
      <c r="B37" s="405"/>
      <c r="C37" s="432" t="s">
        <v>239</v>
      </c>
      <c r="D37" s="432"/>
      <c r="E37" s="432"/>
      <c r="F37" s="432"/>
      <c r="G37" s="433"/>
      <c r="H37" s="196"/>
      <c r="I37" s="405"/>
      <c r="J37" s="407" t="s">
        <v>239</v>
      </c>
      <c r="K37" s="408"/>
    </row>
    <row r="38" spans="1:14" ht="23.25" thickBot="1" x14ac:dyDescent="0.3">
      <c r="B38" s="406"/>
      <c r="C38" s="194" t="s">
        <v>188</v>
      </c>
      <c r="D38" s="116" t="s">
        <v>189</v>
      </c>
      <c r="E38" s="117" t="s">
        <v>190</v>
      </c>
      <c r="F38" s="118" t="s">
        <v>191</v>
      </c>
      <c r="G38" s="119" t="s">
        <v>192</v>
      </c>
      <c r="H38" s="197"/>
      <c r="I38" s="406"/>
      <c r="J38" s="115" t="s">
        <v>321</v>
      </c>
      <c r="K38" s="190" t="s">
        <v>322</v>
      </c>
    </row>
    <row r="39" spans="1:14" ht="23.25" x14ac:dyDescent="0.25">
      <c r="B39" s="198" t="s">
        <v>240</v>
      </c>
      <c r="C39" s="409" t="s">
        <v>238</v>
      </c>
      <c r="D39" s="410"/>
      <c r="E39" s="410"/>
      <c r="F39" s="410"/>
      <c r="G39" s="411"/>
      <c r="H39" s="195"/>
      <c r="I39" s="198" t="s">
        <v>240</v>
      </c>
      <c r="J39" s="409" t="s">
        <v>238</v>
      </c>
      <c r="K39" s="411"/>
    </row>
    <row r="40" spans="1:14" x14ac:dyDescent="0.25">
      <c r="B40" s="125" t="s">
        <v>373</v>
      </c>
      <c r="C40" s="314"/>
      <c r="D40" s="200"/>
      <c r="E40" s="200"/>
      <c r="F40" s="200"/>
      <c r="G40" s="201"/>
      <c r="H40" s="196"/>
      <c r="I40" s="193" t="s">
        <v>372</v>
      </c>
      <c r="J40" s="208"/>
      <c r="K40" s="209"/>
    </row>
    <row r="41" spans="1:14" x14ac:dyDescent="0.25">
      <c r="B41" s="125" t="s">
        <v>241</v>
      </c>
      <c r="C41" s="314">
        <v>28</v>
      </c>
      <c r="D41" s="200"/>
      <c r="E41" s="200"/>
      <c r="F41" s="200"/>
      <c r="G41" s="201"/>
      <c r="H41" s="196"/>
      <c r="I41" s="125" t="s">
        <v>329</v>
      </c>
      <c r="J41" s="200">
        <v>40</v>
      </c>
      <c r="K41" s="201"/>
    </row>
    <row r="42" spans="1:14" x14ac:dyDescent="0.25">
      <c r="B42" s="126" t="s">
        <v>385</v>
      </c>
      <c r="C42" s="314">
        <v>10</v>
      </c>
      <c r="D42" s="200"/>
      <c r="E42" s="200"/>
      <c r="F42" s="200"/>
      <c r="G42" s="201"/>
      <c r="H42" s="196"/>
      <c r="I42" s="125" t="s">
        <v>334</v>
      </c>
      <c r="J42" s="200"/>
      <c r="K42" s="201">
        <v>8</v>
      </c>
    </row>
    <row r="43" spans="1:14" x14ac:dyDescent="0.25">
      <c r="B43" s="125" t="s">
        <v>306</v>
      </c>
      <c r="C43" s="314"/>
      <c r="D43" s="200"/>
      <c r="E43" s="200"/>
      <c r="F43" s="200">
        <v>9</v>
      </c>
      <c r="G43" s="201"/>
      <c r="H43" s="196"/>
      <c r="I43" s="125" t="s">
        <v>332</v>
      </c>
      <c r="J43" s="200">
        <v>6</v>
      </c>
      <c r="K43" s="201"/>
    </row>
    <row r="44" spans="1:14" x14ac:dyDescent="0.25">
      <c r="B44" s="125" t="s">
        <v>242</v>
      </c>
      <c r="C44" s="314"/>
      <c r="D44" s="200"/>
      <c r="E44" s="200">
        <v>15</v>
      </c>
      <c r="F44" s="200"/>
      <c r="G44" s="201"/>
      <c r="H44" s="196"/>
      <c r="I44" s="125" t="s">
        <v>333</v>
      </c>
      <c r="J44" s="200">
        <v>2</v>
      </c>
      <c r="K44" s="201"/>
    </row>
    <row r="45" spans="1:14" x14ac:dyDescent="0.25">
      <c r="B45" s="126" t="s">
        <v>252</v>
      </c>
      <c r="C45" s="314"/>
      <c r="D45" s="200"/>
      <c r="E45" s="200"/>
      <c r="F45" s="200"/>
      <c r="G45" s="201">
        <v>25</v>
      </c>
      <c r="H45" s="196"/>
      <c r="I45" s="125" t="s">
        <v>351</v>
      </c>
      <c r="J45" s="200"/>
      <c r="K45" s="201">
        <v>4</v>
      </c>
    </row>
    <row r="46" spans="1:14" x14ac:dyDescent="0.25">
      <c r="A46" s="120"/>
      <c r="B46" s="210" t="s">
        <v>326</v>
      </c>
      <c r="C46" s="314">
        <v>16</v>
      </c>
      <c r="D46" s="211"/>
      <c r="E46" s="211"/>
      <c r="F46" s="211"/>
      <c r="G46" s="212"/>
      <c r="H46" s="196"/>
      <c r="I46" s="125" t="s">
        <v>330</v>
      </c>
      <c r="J46" s="200"/>
      <c r="K46" s="201">
        <v>8</v>
      </c>
    </row>
    <row r="47" spans="1:14" x14ac:dyDescent="0.25">
      <c r="B47" s="126" t="s">
        <v>386</v>
      </c>
      <c r="C47" s="314">
        <v>36</v>
      </c>
      <c r="D47" s="200"/>
      <c r="E47" s="200"/>
      <c r="F47" s="200"/>
      <c r="G47" s="201"/>
      <c r="H47" s="196"/>
      <c r="I47" s="125" t="s">
        <v>328</v>
      </c>
      <c r="J47" s="200"/>
      <c r="K47" s="201"/>
    </row>
    <row r="48" spans="1:14" x14ac:dyDescent="0.25">
      <c r="B48" s="125" t="s">
        <v>370</v>
      </c>
      <c r="C48" s="314">
        <v>6</v>
      </c>
      <c r="D48" s="200"/>
      <c r="E48" s="200"/>
      <c r="F48" s="200"/>
      <c r="G48" s="201"/>
      <c r="H48" s="196"/>
      <c r="I48" s="125" t="s">
        <v>352</v>
      </c>
      <c r="J48" s="200">
        <v>6</v>
      </c>
      <c r="K48" s="201"/>
    </row>
    <row r="49" spans="1:14" ht="15.75" thickBot="1" x14ac:dyDescent="0.3">
      <c r="B49" s="127" t="s">
        <v>371</v>
      </c>
      <c r="C49" s="315"/>
      <c r="D49" s="203"/>
      <c r="E49" s="203"/>
      <c r="F49" s="203"/>
      <c r="G49" s="204">
        <v>5</v>
      </c>
      <c r="H49" s="197"/>
      <c r="I49" s="127"/>
      <c r="J49" s="203"/>
      <c r="K49" s="204"/>
    </row>
    <row r="50" spans="1:14" ht="15.75" thickBot="1" x14ac:dyDescent="0.3">
      <c r="B50" s="205" t="s">
        <v>366</v>
      </c>
      <c r="C50" s="206">
        <f>SUM(C40:C49)</f>
        <v>96</v>
      </c>
      <c r="D50" s="206">
        <f t="shared" ref="D50" si="3">SUM(D40:D49)</f>
        <v>0</v>
      </c>
      <c r="E50" s="206">
        <f t="shared" ref="E50" si="4">SUM(E40:E49)</f>
        <v>15</v>
      </c>
      <c r="F50" s="206">
        <f t="shared" ref="F50" si="5">SUM(F40:F49)</f>
        <v>9</v>
      </c>
      <c r="G50" s="206">
        <f>SUM(G40:G49)</f>
        <v>30</v>
      </c>
      <c r="H50" s="197"/>
      <c r="I50" s="206"/>
      <c r="J50" s="206">
        <f>SUM(J40:J49)</f>
        <v>54</v>
      </c>
      <c r="K50" s="207">
        <f t="shared" ref="K50" si="6">SUM(K40:K49)</f>
        <v>20</v>
      </c>
    </row>
    <row r="51" spans="1:14" ht="18" customHeight="1" thickBot="1" x14ac:dyDescent="0.3">
      <c r="B51" s="415"/>
      <c r="C51" s="416"/>
      <c r="D51" s="416"/>
      <c r="E51" s="416"/>
      <c r="F51" s="416"/>
      <c r="G51" s="416"/>
      <c r="H51" s="416"/>
      <c r="I51" s="416"/>
      <c r="J51" s="416"/>
      <c r="K51" s="417"/>
    </row>
    <row r="52" spans="1:14" ht="15.75" thickBot="1" x14ac:dyDescent="0.3">
      <c r="B52" s="427" t="s">
        <v>237</v>
      </c>
      <c r="C52" s="428"/>
      <c r="D52" s="429"/>
      <c r="E52" s="430"/>
      <c r="F52" s="430"/>
      <c r="G52" s="430"/>
      <c r="H52" s="430"/>
      <c r="I52" s="430"/>
      <c r="J52" s="430"/>
      <c r="K52" s="431"/>
    </row>
    <row r="53" spans="1:14" ht="15.75" thickBot="1" x14ac:dyDescent="0.3">
      <c r="B53" s="421" t="s">
        <v>360</v>
      </c>
      <c r="C53" s="422"/>
      <c r="D53" s="422"/>
      <c r="E53" s="422"/>
      <c r="F53" s="422"/>
      <c r="G53" s="423"/>
      <c r="H53" s="195"/>
      <c r="I53" s="424" t="s">
        <v>361</v>
      </c>
      <c r="J53" s="425"/>
      <c r="K53" s="426"/>
      <c r="L53" s="187"/>
      <c r="M53" s="187"/>
      <c r="N53" s="187"/>
    </row>
    <row r="54" spans="1:14" x14ac:dyDescent="0.25">
      <c r="B54" s="405"/>
      <c r="C54" s="432" t="s">
        <v>239</v>
      </c>
      <c r="D54" s="432"/>
      <c r="E54" s="432"/>
      <c r="F54" s="432"/>
      <c r="G54" s="433"/>
      <c r="H54" s="196"/>
      <c r="I54" s="405"/>
      <c r="J54" s="407" t="s">
        <v>239</v>
      </c>
      <c r="K54" s="408"/>
    </row>
    <row r="55" spans="1:14" ht="23.25" thickBot="1" x14ac:dyDescent="0.3">
      <c r="B55" s="406"/>
      <c r="C55" s="194" t="s">
        <v>188</v>
      </c>
      <c r="D55" s="116" t="s">
        <v>189</v>
      </c>
      <c r="E55" s="117" t="s">
        <v>190</v>
      </c>
      <c r="F55" s="118" t="s">
        <v>191</v>
      </c>
      <c r="G55" s="119" t="s">
        <v>192</v>
      </c>
      <c r="H55" s="197"/>
      <c r="I55" s="406"/>
      <c r="J55" s="115" t="s">
        <v>321</v>
      </c>
      <c r="K55" s="190" t="s">
        <v>322</v>
      </c>
    </row>
    <row r="56" spans="1:14" ht="24" thickBot="1" x14ac:dyDescent="0.3">
      <c r="B56" s="198" t="s">
        <v>240</v>
      </c>
      <c r="C56" s="409" t="s">
        <v>238</v>
      </c>
      <c r="D56" s="410"/>
      <c r="E56" s="410"/>
      <c r="F56" s="410"/>
      <c r="G56" s="411"/>
      <c r="H56" s="195"/>
      <c r="I56" s="198" t="s">
        <v>240</v>
      </c>
      <c r="J56" s="409" t="s">
        <v>238</v>
      </c>
      <c r="K56" s="411"/>
    </row>
    <row r="57" spans="1:14" x14ac:dyDescent="0.25">
      <c r="B57" s="213" t="s">
        <v>381</v>
      </c>
      <c r="C57" s="318"/>
      <c r="D57" s="214"/>
      <c r="E57" s="214"/>
      <c r="F57" s="214"/>
      <c r="G57" s="215"/>
      <c r="H57" s="196"/>
      <c r="I57" s="125" t="s">
        <v>363</v>
      </c>
      <c r="J57" s="200"/>
      <c r="K57" s="201"/>
    </row>
    <row r="58" spans="1:14" x14ac:dyDescent="0.25">
      <c r="B58" s="125" t="s">
        <v>241</v>
      </c>
      <c r="C58" s="316">
        <v>34</v>
      </c>
      <c r="D58" s="200"/>
      <c r="E58" s="200"/>
      <c r="F58" s="200"/>
      <c r="G58" s="201"/>
      <c r="H58" s="196"/>
      <c r="I58" s="125" t="s">
        <v>329</v>
      </c>
      <c r="J58" s="200">
        <v>24</v>
      </c>
      <c r="K58" s="201"/>
    </row>
    <row r="59" spans="1:14" x14ac:dyDescent="0.25">
      <c r="B59" s="126" t="s">
        <v>252</v>
      </c>
      <c r="C59" s="316">
        <v>10</v>
      </c>
      <c r="D59" s="200"/>
      <c r="E59" s="200"/>
      <c r="F59" s="200"/>
      <c r="G59" s="201"/>
      <c r="H59" s="196"/>
      <c r="I59" s="125" t="s">
        <v>334</v>
      </c>
      <c r="J59" s="200"/>
      <c r="K59" s="201">
        <v>6</v>
      </c>
    </row>
    <row r="60" spans="1:14" x14ac:dyDescent="0.25">
      <c r="B60" s="125" t="s">
        <v>306</v>
      </c>
      <c r="C60" s="316"/>
      <c r="D60" s="200"/>
      <c r="E60" s="200"/>
      <c r="F60" s="200">
        <v>9</v>
      </c>
      <c r="G60" s="201"/>
      <c r="H60" s="196"/>
      <c r="I60" s="125" t="s">
        <v>332</v>
      </c>
      <c r="J60" s="200">
        <v>4</v>
      </c>
      <c r="K60" s="201"/>
    </row>
    <row r="61" spans="1:14" x14ac:dyDescent="0.25">
      <c r="B61" s="125"/>
      <c r="C61" s="316"/>
      <c r="D61" s="200"/>
      <c r="E61" s="200"/>
      <c r="F61" s="200"/>
      <c r="G61" s="201"/>
      <c r="H61" s="196"/>
      <c r="I61" s="125" t="s">
        <v>333</v>
      </c>
      <c r="J61" s="200">
        <v>1.5</v>
      </c>
      <c r="K61" s="201"/>
    </row>
    <row r="62" spans="1:14" x14ac:dyDescent="0.25">
      <c r="B62" s="125"/>
      <c r="C62" s="316"/>
      <c r="D62" s="200"/>
      <c r="E62" s="200"/>
      <c r="F62" s="200"/>
      <c r="G62" s="201"/>
      <c r="H62" s="196"/>
      <c r="I62" s="125" t="s">
        <v>351</v>
      </c>
      <c r="J62" s="200"/>
      <c r="K62" s="201">
        <v>3</v>
      </c>
    </row>
    <row r="63" spans="1:14" x14ac:dyDescent="0.25">
      <c r="B63" s="125"/>
      <c r="C63" s="316"/>
      <c r="D63" s="200"/>
      <c r="E63" s="200"/>
      <c r="F63" s="200"/>
      <c r="G63" s="201"/>
      <c r="H63" s="196"/>
      <c r="I63" s="125" t="s">
        <v>330</v>
      </c>
      <c r="J63" s="200"/>
      <c r="K63" s="201">
        <v>5</v>
      </c>
    </row>
    <row r="64" spans="1:14" x14ac:dyDescent="0.25">
      <c r="A64" s="120"/>
      <c r="B64" s="126"/>
      <c r="C64" s="316"/>
      <c r="D64" s="200"/>
      <c r="E64" s="200"/>
      <c r="F64" s="200"/>
      <c r="G64" s="201"/>
      <c r="H64" s="196"/>
      <c r="I64" s="125" t="s">
        <v>352</v>
      </c>
      <c r="J64" s="200">
        <v>6</v>
      </c>
      <c r="K64" s="201"/>
    </row>
    <row r="65" spans="2:14" x14ac:dyDescent="0.25">
      <c r="B65" s="125"/>
      <c r="C65" s="316"/>
      <c r="D65" s="200"/>
      <c r="E65" s="200"/>
      <c r="F65" s="200"/>
      <c r="G65" s="201"/>
      <c r="H65" s="196"/>
      <c r="I65" s="125"/>
      <c r="J65" s="200"/>
      <c r="K65" s="201"/>
    </row>
    <row r="66" spans="2:14" ht="15.75" thickBot="1" x14ac:dyDescent="0.3">
      <c r="B66" s="127"/>
      <c r="C66" s="317"/>
      <c r="D66" s="203"/>
      <c r="E66" s="203"/>
      <c r="F66" s="203"/>
      <c r="G66" s="204"/>
      <c r="H66" s="196"/>
      <c r="I66" s="127"/>
      <c r="J66" s="203"/>
      <c r="K66" s="204"/>
    </row>
    <row r="67" spans="2:14" ht="15.75" thickBot="1" x14ac:dyDescent="0.3">
      <c r="B67" s="205" t="s">
        <v>366</v>
      </c>
      <c r="C67" s="206">
        <f>SUM(C57:C66)</f>
        <v>44</v>
      </c>
      <c r="D67" s="206">
        <f t="shared" ref="D67" si="7">SUM(D57:D66)</f>
        <v>0</v>
      </c>
      <c r="E67" s="206">
        <f t="shared" ref="E67" si="8">SUM(E57:E66)</f>
        <v>0</v>
      </c>
      <c r="F67" s="206">
        <f t="shared" ref="F67" si="9">SUM(F57:F66)</f>
        <v>9</v>
      </c>
      <c r="G67" s="206">
        <f>SUM(G57:G66)</f>
        <v>0</v>
      </c>
      <c r="H67" s="197"/>
      <c r="I67" s="206"/>
      <c r="J67" s="206">
        <f>SUM(J57:J66)</f>
        <v>35.5</v>
      </c>
      <c r="K67" s="207">
        <f t="shared" ref="K67" si="10">SUM(K57:K66)</f>
        <v>14</v>
      </c>
    </row>
    <row r="68" spans="2:14" ht="18" customHeight="1" thickBot="1" x14ac:dyDescent="0.3">
      <c r="B68" s="415"/>
      <c r="C68" s="416"/>
      <c r="D68" s="416"/>
      <c r="E68" s="416"/>
      <c r="F68" s="416"/>
      <c r="G68" s="416"/>
      <c r="H68" s="416"/>
      <c r="I68" s="416"/>
      <c r="J68" s="416"/>
      <c r="K68" s="417"/>
    </row>
    <row r="69" spans="2:14" ht="15.75" thickBot="1" x14ac:dyDescent="0.3">
      <c r="B69" s="427" t="s">
        <v>237</v>
      </c>
      <c r="C69" s="428"/>
      <c r="D69" s="429"/>
      <c r="E69" s="430"/>
      <c r="F69" s="430"/>
      <c r="G69" s="430"/>
      <c r="H69" s="430"/>
      <c r="I69" s="430"/>
      <c r="J69" s="430"/>
      <c r="K69" s="431"/>
    </row>
    <row r="70" spans="2:14" ht="15.75" thickBot="1" x14ac:dyDescent="0.3">
      <c r="B70" s="421" t="s">
        <v>360</v>
      </c>
      <c r="C70" s="422"/>
      <c r="D70" s="422"/>
      <c r="E70" s="422"/>
      <c r="F70" s="422"/>
      <c r="G70" s="423"/>
      <c r="H70" s="195"/>
      <c r="I70" s="424" t="s">
        <v>361</v>
      </c>
      <c r="J70" s="425"/>
      <c r="K70" s="426"/>
      <c r="L70" s="187"/>
      <c r="M70" s="187"/>
      <c r="N70" s="187"/>
    </row>
    <row r="71" spans="2:14" x14ac:dyDescent="0.25">
      <c r="B71" s="405"/>
      <c r="C71" s="432" t="s">
        <v>239</v>
      </c>
      <c r="D71" s="432"/>
      <c r="E71" s="432"/>
      <c r="F71" s="432"/>
      <c r="G71" s="433"/>
      <c r="H71" s="196"/>
      <c r="I71" s="405"/>
      <c r="J71" s="407" t="s">
        <v>239</v>
      </c>
      <c r="K71" s="408"/>
    </row>
    <row r="72" spans="2:14" ht="23.25" thickBot="1" x14ac:dyDescent="0.3">
      <c r="B72" s="406"/>
      <c r="C72" s="194" t="s">
        <v>188</v>
      </c>
      <c r="D72" s="116" t="s">
        <v>189</v>
      </c>
      <c r="E72" s="117" t="s">
        <v>190</v>
      </c>
      <c r="F72" s="118" t="s">
        <v>191</v>
      </c>
      <c r="G72" s="119" t="s">
        <v>192</v>
      </c>
      <c r="H72" s="197"/>
      <c r="I72" s="406"/>
      <c r="J72" s="115" t="s">
        <v>321</v>
      </c>
      <c r="K72" s="190" t="s">
        <v>322</v>
      </c>
    </row>
    <row r="73" spans="2:14" ht="24" thickBot="1" x14ac:dyDescent="0.3">
      <c r="B73" s="198" t="s">
        <v>240</v>
      </c>
      <c r="C73" s="409" t="s">
        <v>238</v>
      </c>
      <c r="D73" s="410"/>
      <c r="E73" s="410"/>
      <c r="F73" s="410"/>
      <c r="G73" s="411"/>
      <c r="H73" s="195"/>
      <c r="I73" s="198" t="s">
        <v>240</v>
      </c>
      <c r="J73" s="409" t="s">
        <v>238</v>
      </c>
      <c r="K73" s="411"/>
    </row>
    <row r="74" spans="2:14" x14ac:dyDescent="0.25">
      <c r="B74" s="213" t="s">
        <v>382</v>
      </c>
      <c r="C74" s="214"/>
      <c r="D74" s="214"/>
      <c r="E74" s="214"/>
      <c r="F74" s="214"/>
      <c r="G74" s="215"/>
      <c r="H74" s="196"/>
      <c r="I74" s="125" t="s">
        <v>363</v>
      </c>
      <c r="J74" s="200"/>
      <c r="K74" s="201"/>
    </row>
    <row r="75" spans="2:14" x14ac:dyDescent="0.25">
      <c r="B75" s="125" t="s">
        <v>241</v>
      </c>
      <c r="C75" s="319">
        <v>36</v>
      </c>
      <c r="D75" s="200"/>
      <c r="E75" s="200"/>
      <c r="F75" s="200"/>
      <c r="G75" s="201"/>
      <c r="H75" s="196"/>
      <c r="I75" s="125" t="s">
        <v>329</v>
      </c>
      <c r="J75" s="200">
        <v>30</v>
      </c>
      <c r="K75" s="201"/>
    </row>
    <row r="76" spans="2:14" x14ac:dyDescent="0.25">
      <c r="B76" s="126" t="s">
        <v>252</v>
      </c>
      <c r="C76" s="319">
        <v>6</v>
      </c>
      <c r="D76" s="200"/>
      <c r="E76" s="200"/>
      <c r="F76" s="200"/>
      <c r="G76" s="201"/>
      <c r="H76" s="196"/>
      <c r="I76" s="125" t="s">
        <v>334</v>
      </c>
      <c r="J76" s="200"/>
      <c r="K76" s="201">
        <v>6</v>
      </c>
    </row>
    <row r="77" spans="2:14" x14ac:dyDescent="0.25">
      <c r="B77" s="125" t="s">
        <v>306</v>
      </c>
      <c r="C77" s="319"/>
      <c r="D77" s="200"/>
      <c r="E77" s="200"/>
      <c r="F77" s="200">
        <v>9</v>
      </c>
      <c r="G77" s="201"/>
      <c r="H77" s="196"/>
      <c r="I77" s="125" t="s">
        <v>332</v>
      </c>
      <c r="J77" s="200">
        <v>4</v>
      </c>
      <c r="K77" s="201"/>
    </row>
    <row r="78" spans="2:14" x14ac:dyDescent="0.25">
      <c r="B78" s="125"/>
      <c r="C78" s="200"/>
      <c r="D78" s="200"/>
      <c r="E78" s="200"/>
      <c r="F78" s="200"/>
      <c r="G78" s="201"/>
      <c r="H78" s="196"/>
      <c r="I78" s="125" t="s">
        <v>333</v>
      </c>
      <c r="J78" s="200">
        <v>1.5</v>
      </c>
      <c r="K78" s="201"/>
    </row>
    <row r="79" spans="2:14" x14ac:dyDescent="0.25">
      <c r="B79" s="125"/>
      <c r="C79" s="200"/>
      <c r="D79" s="200"/>
      <c r="E79" s="200"/>
      <c r="F79" s="200"/>
      <c r="G79" s="201"/>
      <c r="H79" s="196"/>
      <c r="I79" s="125" t="s">
        <v>351</v>
      </c>
      <c r="J79" s="200"/>
      <c r="K79" s="201">
        <v>3</v>
      </c>
    </row>
    <row r="80" spans="2:14" x14ac:dyDescent="0.25">
      <c r="B80" s="125"/>
      <c r="C80" s="200"/>
      <c r="D80" s="200"/>
      <c r="E80" s="200"/>
      <c r="F80" s="200"/>
      <c r="G80" s="201"/>
      <c r="H80" s="196"/>
      <c r="I80" s="125" t="s">
        <v>330</v>
      </c>
      <c r="J80" s="200"/>
      <c r="K80" s="201">
        <v>5</v>
      </c>
    </row>
    <row r="81" spans="1:14" x14ac:dyDescent="0.25">
      <c r="A81" s="120"/>
      <c r="B81" s="126"/>
      <c r="C81" s="200"/>
      <c r="D81" s="200"/>
      <c r="E81" s="200"/>
      <c r="F81" s="200"/>
      <c r="G81" s="201"/>
      <c r="H81" s="196"/>
      <c r="I81" s="125" t="s">
        <v>352</v>
      </c>
      <c r="J81" s="200">
        <v>6</v>
      </c>
      <c r="K81" s="201"/>
    </row>
    <row r="82" spans="1:14" x14ac:dyDescent="0.25">
      <c r="B82" s="125"/>
      <c r="C82" s="200"/>
      <c r="D82" s="200"/>
      <c r="E82" s="200"/>
      <c r="F82" s="200"/>
      <c r="G82" s="201"/>
      <c r="H82" s="196"/>
      <c r="I82" s="125"/>
      <c r="J82" s="200"/>
      <c r="K82" s="201"/>
    </row>
    <row r="83" spans="1:14" ht="15.75" thickBot="1" x14ac:dyDescent="0.3">
      <c r="B83" s="127"/>
      <c r="C83" s="203"/>
      <c r="D83" s="203"/>
      <c r="E83" s="203"/>
      <c r="F83" s="203"/>
      <c r="G83" s="204"/>
      <c r="H83" s="196"/>
      <c r="I83" s="127"/>
      <c r="J83" s="203"/>
      <c r="K83" s="204"/>
    </row>
    <row r="84" spans="1:14" ht="15.75" thickBot="1" x14ac:dyDescent="0.3">
      <c r="B84" s="205" t="s">
        <v>366</v>
      </c>
      <c r="C84" s="206">
        <f>SUM(C74:C83)</f>
        <v>42</v>
      </c>
      <c r="D84" s="206">
        <f t="shared" ref="D84" si="11">SUM(D74:D83)</f>
        <v>0</v>
      </c>
      <c r="E84" s="206">
        <f t="shared" ref="E84" si="12">SUM(E74:E83)</f>
        <v>0</v>
      </c>
      <c r="F84" s="206">
        <f t="shared" ref="F84" si="13">SUM(F74:F83)</f>
        <v>9</v>
      </c>
      <c r="G84" s="206">
        <f>SUM(G74:G83)</f>
        <v>0</v>
      </c>
      <c r="H84" s="197"/>
      <c r="I84" s="206"/>
      <c r="J84" s="206">
        <f>SUM(J74:J83)</f>
        <v>41.5</v>
      </c>
      <c r="K84" s="207">
        <f t="shared" ref="K84" si="14">SUM(K74:K83)</f>
        <v>14</v>
      </c>
    </row>
    <row r="85" spans="1:14" ht="18" customHeight="1" thickBot="1" x14ac:dyDescent="0.3">
      <c r="B85" s="415"/>
      <c r="C85" s="416"/>
      <c r="D85" s="416"/>
      <c r="E85" s="416"/>
      <c r="F85" s="416"/>
      <c r="G85" s="416"/>
      <c r="H85" s="416"/>
      <c r="I85" s="416"/>
      <c r="J85" s="416"/>
      <c r="K85" s="417"/>
    </row>
    <row r="86" spans="1:14" ht="15.75" thickBot="1" x14ac:dyDescent="0.3">
      <c r="B86" s="427" t="s">
        <v>237</v>
      </c>
      <c r="C86" s="428"/>
      <c r="D86" s="429"/>
      <c r="E86" s="430"/>
      <c r="F86" s="430"/>
      <c r="G86" s="430"/>
      <c r="H86" s="430"/>
      <c r="I86" s="430"/>
      <c r="J86" s="430"/>
      <c r="K86" s="431"/>
    </row>
    <row r="87" spans="1:14" ht="15.75" thickBot="1" x14ac:dyDescent="0.3">
      <c r="B87" s="421" t="s">
        <v>360</v>
      </c>
      <c r="C87" s="422"/>
      <c r="D87" s="422"/>
      <c r="E87" s="422"/>
      <c r="F87" s="422"/>
      <c r="G87" s="423"/>
      <c r="H87" s="195"/>
      <c r="I87" s="424" t="s">
        <v>361</v>
      </c>
      <c r="J87" s="425"/>
      <c r="K87" s="426"/>
      <c r="L87" s="187"/>
      <c r="M87" s="187"/>
      <c r="N87" s="187"/>
    </row>
    <row r="88" spans="1:14" x14ac:dyDescent="0.25">
      <c r="B88" s="405"/>
      <c r="C88" s="432" t="s">
        <v>239</v>
      </c>
      <c r="D88" s="432"/>
      <c r="E88" s="432"/>
      <c r="F88" s="432"/>
      <c r="G88" s="433"/>
      <c r="H88" s="196"/>
      <c r="I88" s="405"/>
      <c r="J88" s="407" t="s">
        <v>239</v>
      </c>
      <c r="K88" s="408"/>
    </row>
    <row r="89" spans="1:14" ht="23.25" thickBot="1" x14ac:dyDescent="0.3">
      <c r="B89" s="406"/>
      <c r="C89" s="194" t="s">
        <v>188</v>
      </c>
      <c r="D89" s="116" t="s">
        <v>189</v>
      </c>
      <c r="E89" s="117" t="s">
        <v>190</v>
      </c>
      <c r="F89" s="118" t="s">
        <v>191</v>
      </c>
      <c r="G89" s="119" t="s">
        <v>192</v>
      </c>
      <c r="H89" s="197"/>
      <c r="I89" s="406"/>
      <c r="J89" s="115" t="s">
        <v>321</v>
      </c>
      <c r="K89" s="190" t="s">
        <v>322</v>
      </c>
    </row>
    <row r="90" spans="1:14" ht="24" thickBot="1" x14ac:dyDescent="0.3">
      <c r="B90" s="198" t="s">
        <v>240</v>
      </c>
      <c r="C90" s="409" t="s">
        <v>238</v>
      </c>
      <c r="D90" s="410"/>
      <c r="E90" s="410"/>
      <c r="F90" s="410"/>
      <c r="G90" s="411"/>
      <c r="H90" s="195"/>
      <c r="I90" s="198" t="s">
        <v>240</v>
      </c>
      <c r="J90" s="409" t="s">
        <v>238</v>
      </c>
      <c r="K90" s="411"/>
    </row>
    <row r="91" spans="1:14" x14ac:dyDescent="0.25">
      <c r="B91" s="213" t="s">
        <v>383</v>
      </c>
      <c r="C91" s="214"/>
      <c r="D91" s="214"/>
      <c r="E91" s="214"/>
      <c r="F91" s="214"/>
      <c r="G91" s="215"/>
      <c r="H91" s="196"/>
      <c r="I91" s="125" t="s">
        <v>363</v>
      </c>
      <c r="J91" s="200"/>
      <c r="K91" s="201"/>
    </row>
    <row r="92" spans="1:14" x14ac:dyDescent="0.25">
      <c r="B92" s="125" t="s">
        <v>241</v>
      </c>
      <c r="C92" s="323">
        <v>30</v>
      </c>
      <c r="D92" s="200"/>
      <c r="E92" s="200"/>
      <c r="F92" s="200"/>
      <c r="G92" s="201"/>
      <c r="H92" s="196"/>
      <c r="I92" s="125" t="s">
        <v>329</v>
      </c>
      <c r="J92" s="200">
        <v>20</v>
      </c>
      <c r="K92" s="201"/>
    </row>
    <row r="93" spans="1:14" x14ac:dyDescent="0.25">
      <c r="B93" s="126" t="s">
        <v>252</v>
      </c>
      <c r="C93" s="323">
        <v>10</v>
      </c>
      <c r="D93" s="200"/>
      <c r="E93" s="200"/>
      <c r="F93" s="200"/>
      <c r="G93" s="201"/>
      <c r="H93" s="196"/>
      <c r="I93" s="125" t="s">
        <v>334</v>
      </c>
      <c r="J93" s="200"/>
      <c r="K93" s="201">
        <v>6</v>
      </c>
    </row>
    <row r="94" spans="1:14" x14ac:dyDescent="0.25">
      <c r="B94" s="125" t="s">
        <v>306</v>
      </c>
      <c r="C94" s="200"/>
      <c r="D94" s="200"/>
      <c r="E94" s="200"/>
      <c r="F94" s="200">
        <v>9</v>
      </c>
      <c r="G94" s="201"/>
      <c r="H94" s="196"/>
      <c r="I94" s="125" t="s">
        <v>332</v>
      </c>
      <c r="J94" s="200">
        <v>4</v>
      </c>
      <c r="K94" s="201"/>
    </row>
    <row r="95" spans="1:14" x14ac:dyDescent="0.25">
      <c r="B95" s="125"/>
      <c r="C95" s="200"/>
      <c r="D95" s="200"/>
      <c r="E95" s="200"/>
      <c r="F95" s="200"/>
      <c r="G95" s="201"/>
      <c r="H95" s="196"/>
      <c r="I95" s="125" t="s">
        <v>333</v>
      </c>
      <c r="J95" s="200">
        <v>1.5</v>
      </c>
      <c r="K95" s="201"/>
    </row>
    <row r="96" spans="1:14" x14ac:dyDescent="0.25">
      <c r="B96" s="125"/>
      <c r="C96" s="200"/>
      <c r="D96" s="200"/>
      <c r="E96" s="200"/>
      <c r="F96" s="200"/>
      <c r="G96" s="201"/>
      <c r="H96" s="196"/>
      <c r="I96" s="125" t="s">
        <v>351</v>
      </c>
      <c r="J96" s="200"/>
      <c r="K96" s="201">
        <v>3</v>
      </c>
    </row>
    <row r="97" spans="1:11" x14ac:dyDescent="0.25">
      <c r="B97" s="125"/>
      <c r="C97" s="200"/>
      <c r="D97" s="200"/>
      <c r="E97" s="200"/>
      <c r="F97" s="200"/>
      <c r="G97" s="201"/>
      <c r="H97" s="196"/>
      <c r="I97" s="125" t="s">
        <v>330</v>
      </c>
      <c r="J97" s="200"/>
      <c r="K97" s="201">
        <v>5</v>
      </c>
    </row>
    <row r="98" spans="1:11" x14ac:dyDescent="0.25">
      <c r="A98" s="120"/>
      <c r="B98" s="126"/>
      <c r="C98" s="200"/>
      <c r="D98" s="200"/>
      <c r="E98" s="200"/>
      <c r="F98" s="200"/>
      <c r="G98" s="201"/>
      <c r="H98" s="196"/>
      <c r="I98" s="125" t="s">
        <v>352</v>
      </c>
      <c r="J98" s="200">
        <v>6</v>
      </c>
      <c r="K98" s="201"/>
    </row>
    <row r="99" spans="1:11" x14ac:dyDescent="0.25">
      <c r="B99" s="125"/>
      <c r="C99" s="200"/>
      <c r="D99" s="200"/>
      <c r="E99" s="200"/>
      <c r="F99" s="200"/>
      <c r="G99" s="201"/>
      <c r="H99" s="196"/>
      <c r="I99" s="125"/>
      <c r="J99" s="200"/>
      <c r="K99" s="201"/>
    </row>
    <row r="100" spans="1:11" ht="15.75" thickBot="1" x14ac:dyDescent="0.3">
      <c r="B100" s="127"/>
      <c r="C100" s="203"/>
      <c r="D100" s="203"/>
      <c r="E100" s="203"/>
      <c r="F100" s="203"/>
      <c r="G100" s="204"/>
      <c r="H100" s="196"/>
      <c r="I100" s="127"/>
      <c r="J100" s="203"/>
      <c r="K100" s="204"/>
    </row>
    <row r="101" spans="1:11" ht="15.75" thickBot="1" x14ac:dyDescent="0.3">
      <c r="B101" s="205" t="s">
        <v>366</v>
      </c>
      <c r="C101" s="206">
        <f>SUM(C91:C100)</f>
        <v>40</v>
      </c>
      <c r="D101" s="206">
        <f t="shared" ref="D101" si="15">SUM(D91:D100)</f>
        <v>0</v>
      </c>
      <c r="E101" s="206">
        <f t="shared" ref="E101" si="16">SUM(E91:E100)</f>
        <v>0</v>
      </c>
      <c r="F101" s="206">
        <f t="shared" ref="F101" si="17">SUM(F91:F100)</f>
        <v>9</v>
      </c>
      <c r="G101" s="206">
        <f>SUM(G91:G100)</f>
        <v>0</v>
      </c>
      <c r="H101" s="197"/>
      <c r="I101" s="206"/>
      <c r="J101" s="206">
        <f>SUM(J91:J100)</f>
        <v>31.5</v>
      </c>
      <c r="K101" s="207">
        <f t="shared" ref="K101" si="18">SUM(K91:K100)</f>
        <v>14</v>
      </c>
    </row>
    <row r="102" spans="1:11" ht="18" customHeight="1" thickBot="1" x14ac:dyDescent="0.3">
      <c r="B102" s="415"/>
      <c r="C102" s="416"/>
      <c r="D102" s="416"/>
      <c r="E102" s="416"/>
      <c r="F102" s="416"/>
      <c r="G102" s="416"/>
      <c r="H102" s="416"/>
      <c r="I102" s="416"/>
      <c r="J102" s="416"/>
      <c r="K102" s="417"/>
    </row>
    <row r="103" spans="1:11" x14ac:dyDescent="0.25">
      <c r="B103" s="385"/>
      <c r="C103" s="386"/>
      <c r="D103" s="386"/>
      <c r="E103" s="386"/>
      <c r="F103" s="386"/>
      <c r="G103" s="386"/>
      <c r="H103" s="386"/>
      <c r="I103" s="386"/>
      <c r="J103" s="386"/>
      <c r="K103" s="387"/>
    </row>
    <row r="104" spans="1:11" ht="15.75" thickBot="1" x14ac:dyDescent="0.3">
      <c r="B104" s="388"/>
      <c r="C104" s="389"/>
      <c r="D104" s="389"/>
      <c r="E104" s="389"/>
      <c r="F104" s="389"/>
      <c r="G104" s="389"/>
      <c r="H104" s="389"/>
      <c r="I104" s="389"/>
      <c r="J104" s="389"/>
      <c r="K104" s="390"/>
    </row>
    <row r="105" spans="1:11" ht="15.75" thickBot="1" x14ac:dyDescent="0.3">
      <c r="B105" s="391" t="s">
        <v>374</v>
      </c>
      <c r="C105" s="392"/>
      <c r="D105" s="392"/>
      <c r="E105" s="392"/>
      <c r="F105" s="392"/>
      <c r="G105" s="392"/>
      <c r="H105" s="392"/>
      <c r="I105" s="392"/>
      <c r="J105" s="392"/>
      <c r="K105" s="393"/>
    </row>
    <row r="106" spans="1:11" ht="18" customHeight="1" x14ac:dyDescent="0.25">
      <c r="B106" s="418"/>
      <c r="C106" s="419"/>
      <c r="D106" s="419"/>
      <c r="E106" s="419"/>
      <c r="F106" s="419"/>
      <c r="G106" s="419"/>
      <c r="H106" s="419"/>
      <c r="I106" s="419"/>
      <c r="J106" s="419"/>
      <c r="K106" s="420"/>
    </row>
    <row r="107" spans="1:11" x14ac:dyDescent="0.25">
      <c r="B107" s="394" t="s">
        <v>375</v>
      </c>
      <c r="C107" s="395"/>
      <c r="D107" s="395"/>
      <c r="E107" s="395"/>
      <c r="F107" s="395"/>
      <c r="G107" s="395"/>
      <c r="H107" s="395"/>
      <c r="I107" s="395"/>
      <c r="J107" s="395"/>
      <c r="K107" s="396"/>
    </row>
    <row r="108" spans="1:11" ht="15.75" thickBot="1" x14ac:dyDescent="0.3">
      <c r="B108" s="189"/>
      <c r="C108" s="191">
        <f>C33+C50+C67+C84+C101</f>
        <v>293</v>
      </c>
      <c r="D108" s="397"/>
      <c r="E108" s="397"/>
      <c r="F108" s="397"/>
      <c r="G108" s="397"/>
      <c r="H108" s="397"/>
      <c r="I108" s="397"/>
      <c r="J108" s="397"/>
      <c r="K108" s="398"/>
    </row>
    <row r="109" spans="1:11" x14ac:dyDescent="0.25">
      <c r="B109" s="394" t="s">
        <v>376</v>
      </c>
      <c r="C109" s="395"/>
      <c r="D109" s="395"/>
      <c r="E109" s="395"/>
      <c r="F109" s="395"/>
      <c r="G109" s="395"/>
      <c r="H109" s="395"/>
      <c r="I109" s="395"/>
      <c r="J109" s="395"/>
      <c r="K109" s="396"/>
    </row>
    <row r="110" spans="1:11" ht="15.75" thickBot="1" x14ac:dyDescent="0.3">
      <c r="B110" s="399"/>
      <c r="C110" s="454"/>
      <c r="D110" s="455">
        <f>SUM(D33:G33,D50:G50,D67:G67,D84:G84,D101:G101)</f>
        <v>135</v>
      </c>
      <c r="E110" s="456"/>
      <c r="F110" s="456"/>
      <c r="G110" s="457"/>
      <c r="H110" s="399"/>
      <c r="I110" s="400"/>
      <c r="J110" s="400"/>
      <c r="K110" s="401"/>
    </row>
    <row r="111" spans="1:11" x14ac:dyDescent="0.25">
      <c r="B111" s="394" t="s">
        <v>377</v>
      </c>
      <c r="C111" s="395"/>
      <c r="D111" s="395"/>
      <c r="E111" s="395"/>
      <c r="F111" s="395"/>
      <c r="G111" s="395"/>
      <c r="H111" s="395"/>
      <c r="I111" s="395"/>
      <c r="J111" s="395"/>
      <c r="K111" s="396"/>
    </row>
    <row r="112" spans="1:11" ht="15.75" thickBot="1" x14ac:dyDescent="0.3">
      <c r="B112" s="402"/>
      <c r="C112" s="403"/>
      <c r="D112" s="403"/>
      <c r="E112" s="403"/>
      <c r="F112" s="403"/>
      <c r="G112" s="403"/>
      <c r="H112" s="403"/>
      <c r="I112" s="404"/>
      <c r="J112" s="219">
        <f>J33+J50+J67+J84+J101</f>
        <v>424.5</v>
      </c>
      <c r="K112" s="220"/>
    </row>
    <row r="113" spans="2:11" x14ac:dyDescent="0.25">
      <c r="B113" s="394" t="s">
        <v>378</v>
      </c>
      <c r="C113" s="395"/>
      <c r="D113" s="395"/>
      <c r="E113" s="395"/>
      <c r="F113" s="395"/>
      <c r="G113" s="395"/>
      <c r="H113" s="395"/>
      <c r="I113" s="395"/>
      <c r="J113" s="395"/>
      <c r="K113" s="396"/>
    </row>
    <row r="114" spans="2:11" ht="15.75" thickBot="1" x14ac:dyDescent="0.3">
      <c r="B114" s="402"/>
      <c r="C114" s="403"/>
      <c r="D114" s="403"/>
      <c r="E114" s="403"/>
      <c r="F114" s="403"/>
      <c r="G114" s="403"/>
      <c r="H114" s="403"/>
      <c r="I114" s="403"/>
      <c r="J114" s="404"/>
      <c r="K114" s="218">
        <f>K33+K50+K67+K84+K101</f>
        <v>192</v>
      </c>
    </row>
    <row r="115" spans="2:11" ht="18" customHeight="1" thickBot="1" x14ac:dyDescent="0.3">
      <c r="B115" s="415"/>
      <c r="C115" s="416"/>
      <c r="D115" s="416"/>
      <c r="E115" s="416"/>
      <c r="F115" s="416"/>
      <c r="G115" s="416"/>
      <c r="H115" s="416"/>
      <c r="I115" s="416"/>
      <c r="J115" s="416"/>
      <c r="K115" s="417"/>
    </row>
    <row r="116" spans="2:11" x14ac:dyDescent="0.25">
      <c r="B116" s="378" t="s">
        <v>379</v>
      </c>
      <c r="C116" s="378"/>
      <c r="D116" s="378"/>
      <c r="E116" s="378"/>
      <c r="F116" s="378"/>
      <c r="G116" s="378"/>
      <c r="H116" s="378"/>
      <c r="I116" s="378"/>
      <c r="J116" s="378"/>
      <c r="K116" s="378"/>
    </row>
    <row r="117" spans="2:11" ht="48.75" customHeight="1" x14ac:dyDescent="0.25">
      <c r="B117" s="124"/>
      <c r="C117" s="221">
        <f>(J112+0.6*K114)/(C108+0.6*D110)</f>
        <v>1.4430481283422461</v>
      </c>
      <c r="D117" s="453" t="s">
        <v>380</v>
      </c>
      <c r="E117" s="453"/>
      <c r="F117" s="453"/>
      <c r="G117" s="453"/>
    </row>
    <row r="118" spans="2:11" x14ac:dyDescent="0.25">
      <c r="B118" s="124"/>
      <c r="C118" s="124"/>
    </row>
    <row r="119" spans="2:11" x14ac:dyDescent="0.25">
      <c r="C119" s="452" t="s">
        <v>207</v>
      </c>
      <c r="D119" s="452"/>
      <c r="E119" s="452"/>
      <c r="F119" s="452"/>
    </row>
  </sheetData>
  <sheetProtection password="B63B" sheet="1" objects="1" scenarios="1"/>
  <protectedRanges>
    <protectedRange sqref="F10:F14 F16 J10:J14 D18 B23:G32 I23:K32 D35 B40:G49 I40:K49 B57:G66 I57:K66 D69 B74:G83 I74:K83 D86 B91:G100 I91:K100" name="Intervallo1"/>
  </protectedRanges>
  <mergeCells count="85">
    <mergeCell ref="C119:F119"/>
    <mergeCell ref="D117:G117"/>
    <mergeCell ref="J20:K20"/>
    <mergeCell ref="I19:K19"/>
    <mergeCell ref="J22:K22"/>
    <mergeCell ref="C22:G22"/>
    <mergeCell ref="B109:K109"/>
    <mergeCell ref="B51:K51"/>
    <mergeCell ref="B52:C52"/>
    <mergeCell ref="D52:K52"/>
    <mergeCell ref="B53:G53"/>
    <mergeCell ref="I53:K53"/>
    <mergeCell ref="J39:K39"/>
    <mergeCell ref="B110:C110"/>
    <mergeCell ref="D110:G110"/>
    <mergeCell ref="B34:K34"/>
    <mergeCell ref="B9:G9"/>
    <mergeCell ref="B4:K4"/>
    <mergeCell ref="B2:K2"/>
    <mergeCell ref="F15:G15"/>
    <mergeCell ref="C20:G20"/>
    <mergeCell ref="B6:E6"/>
    <mergeCell ref="B16:E16"/>
    <mergeCell ref="B7:E7"/>
    <mergeCell ref="F7:G7"/>
    <mergeCell ref="D18:K18"/>
    <mergeCell ref="B18:C18"/>
    <mergeCell ref="I8:K8"/>
    <mergeCell ref="B17:K17"/>
    <mergeCell ref="B19:G19"/>
    <mergeCell ref="B20:B21"/>
    <mergeCell ref="I20:I21"/>
    <mergeCell ref="B35:C35"/>
    <mergeCell ref="D35:K35"/>
    <mergeCell ref="B36:G36"/>
    <mergeCell ref="I36:K36"/>
    <mergeCell ref="B37:B38"/>
    <mergeCell ref="C37:G37"/>
    <mergeCell ref="I37:I38"/>
    <mergeCell ref="J37:K37"/>
    <mergeCell ref="C39:G39"/>
    <mergeCell ref="I54:I55"/>
    <mergeCell ref="J54:K54"/>
    <mergeCell ref="C56:G56"/>
    <mergeCell ref="J56:K56"/>
    <mergeCell ref="J73:K73"/>
    <mergeCell ref="C88:G88"/>
    <mergeCell ref="I88:I89"/>
    <mergeCell ref="B68:K68"/>
    <mergeCell ref="B54:B55"/>
    <mergeCell ref="C54:G54"/>
    <mergeCell ref="B69:C69"/>
    <mergeCell ref="D69:K69"/>
    <mergeCell ref="B3:K3"/>
    <mergeCell ref="B115:K115"/>
    <mergeCell ref="B114:J114"/>
    <mergeCell ref="B106:K106"/>
    <mergeCell ref="B102:K102"/>
    <mergeCell ref="B85:K85"/>
    <mergeCell ref="B87:G87"/>
    <mergeCell ref="I87:K87"/>
    <mergeCell ref="B70:G70"/>
    <mergeCell ref="I70:K70"/>
    <mergeCell ref="B86:C86"/>
    <mergeCell ref="D86:K86"/>
    <mergeCell ref="B71:B72"/>
    <mergeCell ref="C71:G71"/>
    <mergeCell ref="I71:I72"/>
    <mergeCell ref="J71:K71"/>
    <mergeCell ref="B116:K116"/>
    <mergeCell ref="B5:K5"/>
    <mergeCell ref="I9:K9"/>
    <mergeCell ref="B103:K104"/>
    <mergeCell ref="B105:K105"/>
    <mergeCell ref="B107:K107"/>
    <mergeCell ref="D108:K108"/>
    <mergeCell ref="H110:K110"/>
    <mergeCell ref="B111:K111"/>
    <mergeCell ref="B113:K113"/>
    <mergeCell ref="B112:I112"/>
    <mergeCell ref="B88:B89"/>
    <mergeCell ref="J88:K88"/>
    <mergeCell ref="C90:G90"/>
    <mergeCell ref="J90:K90"/>
    <mergeCell ref="C73:G73"/>
  </mergeCells>
  <conditionalFormatting sqref="C117">
    <cfRule type="cellIs" dxfId="21" priority="1" operator="greaterThan">
      <formula>0.25</formula>
    </cfRule>
  </conditionalFormatting>
  <dataValidations disablePrompts="1" count="3">
    <dataValidation type="whole" operator="greaterThan" allowBlank="1" showInputMessage="1" showErrorMessage="1" sqref="F6 F8">
      <formula1>0</formula1>
    </dataValidation>
    <dataValidation type="decimal" operator="lessThanOrEqual" allowBlank="1" showInputMessage="1" showErrorMessage="1" sqref="H117">
      <formula1>0.25</formula1>
    </dataValidation>
    <dataValidation type="whole" operator="greaterThanOrEqual" allowBlank="1" showInputMessage="1" showErrorMessage="1" sqref="F10:F14">
      <formula1>0</formula1>
    </dataValidation>
  </dataValidations>
  <hyperlinks>
    <hyperlink ref="C119" location="'1b. Su_attuale'!A1" display="PASSA AL FOGLIO SUCCESSIVO"/>
  </hyperlinks>
  <pageMargins left="0.7" right="0.7" top="0.75" bottom="0.75" header="0.3" footer="0.3"/>
  <pageSetup paperSize="9" scale="58" orientation="portrait" r:id="rId1"/>
  <rowBreaks count="1" manualBreakCount="1">
    <brk id="51" max="11" man="1"/>
  </rowBreaks>
  <colBreaks count="1" manualBreakCount="1">
    <brk id="12" max="3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N119"/>
  <sheetViews>
    <sheetView view="pageBreakPreview" zoomScale="115" zoomScaleNormal="85" zoomScaleSheetLayoutView="115" workbookViewId="0">
      <selection activeCell="J10" sqref="J10"/>
    </sheetView>
  </sheetViews>
  <sheetFormatPr defaultRowHeight="15" x14ac:dyDescent="0.25"/>
  <cols>
    <col min="1" max="1" width="22.85546875" customWidth="1"/>
    <col min="2" max="2" width="14.140625" customWidth="1"/>
    <col min="3" max="4" width="11.7109375" customWidth="1"/>
    <col min="5" max="5" width="14" customWidth="1"/>
    <col min="6" max="7" width="11.7109375" customWidth="1"/>
    <col min="8" max="8" width="3.7109375" customWidth="1"/>
    <col min="10" max="10" width="11.28515625" customWidth="1"/>
    <col min="11" max="11" width="13.28515625" customWidth="1"/>
    <col min="249" max="249" width="12.7109375" customWidth="1"/>
    <col min="250" max="254" width="11.7109375" customWidth="1"/>
    <col min="505" max="505" width="12.7109375" customWidth="1"/>
    <col min="506" max="510" width="11.7109375" customWidth="1"/>
    <col min="761" max="761" width="12.7109375" customWidth="1"/>
    <col min="762" max="766" width="11.7109375" customWidth="1"/>
    <col min="1017" max="1017" width="12.7109375" customWidth="1"/>
    <col min="1018" max="1022" width="11.7109375" customWidth="1"/>
    <col min="1273" max="1273" width="12.7109375" customWidth="1"/>
    <col min="1274" max="1278" width="11.7109375" customWidth="1"/>
    <col min="1529" max="1529" width="12.7109375" customWidth="1"/>
    <col min="1530" max="1534" width="11.7109375" customWidth="1"/>
    <col min="1785" max="1785" width="12.7109375" customWidth="1"/>
    <col min="1786" max="1790" width="11.7109375" customWidth="1"/>
    <col min="2041" max="2041" width="12.7109375" customWidth="1"/>
    <col min="2042" max="2046" width="11.7109375" customWidth="1"/>
    <col min="2297" max="2297" width="12.7109375" customWidth="1"/>
    <col min="2298" max="2302" width="11.7109375" customWidth="1"/>
    <col min="2553" max="2553" width="12.7109375" customWidth="1"/>
    <col min="2554" max="2558" width="11.7109375" customWidth="1"/>
    <col min="2809" max="2809" width="12.7109375" customWidth="1"/>
    <col min="2810" max="2814" width="11.7109375" customWidth="1"/>
    <col min="3065" max="3065" width="12.7109375" customWidth="1"/>
    <col min="3066" max="3070" width="11.7109375" customWidth="1"/>
    <col min="3321" max="3321" width="12.7109375" customWidth="1"/>
    <col min="3322" max="3326" width="11.7109375" customWidth="1"/>
    <col min="3577" max="3577" width="12.7109375" customWidth="1"/>
    <col min="3578" max="3582" width="11.7109375" customWidth="1"/>
    <col min="3833" max="3833" width="12.7109375" customWidth="1"/>
    <col min="3834" max="3838" width="11.7109375" customWidth="1"/>
    <col min="4089" max="4089" width="12.7109375" customWidth="1"/>
    <col min="4090" max="4094" width="11.7109375" customWidth="1"/>
    <col min="4345" max="4345" width="12.7109375" customWidth="1"/>
    <col min="4346" max="4350" width="11.7109375" customWidth="1"/>
    <col min="4601" max="4601" width="12.7109375" customWidth="1"/>
    <col min="4602" max="4606" width="11.7109375" customWidth="1"/>
    <col min="4857" max="4857" width="12.7109375" customWidth="1"/>
    <col min="4858" max="4862" width="11.7109375" customWidth="1"/>
    <col min="5113" max="5113" width="12.7109375" customWidth="1"/>
    <col min="5114" max="5118" width="11.7109375" customWidth="1"/>
    <col min="5369" max="5369" width="12.7109375" customWidth="1"/>
    <col min="5370" max="5374" width="11.7109375" customWidth="1"/>
    <col min="5625" max="5625" width="12.7109375" customWidth="1"/>
    <col min="5626" max="5630" width="11.7109375" customWidth="1"/>
    <col min="5881" max="5881" width="12.7109375" customWidth="1"/>
    <col min="5882" max="5886" width="11.7109375" customWidth="1"/>
    <col min="6137" max="6137" width="12.7109375" customWidth="1"/>
    <col min="6138" max="6142" width="11.7109375" customWidth="1"/>
    <col min="6393" max="6393" width="12.7109375" customWidth="1"/>
    <col min="6394" max="6398" width="11.7109375" customWidth="1"/>
    <col min="6649" max="6649" width="12.7109375" customWidth="1"/>
    <col min="6650" max="6654" width="11.7109375" customWidth="1"/>
    <col min="6905" max="6905" width="12.7109375" customWidth="1"/>
    <col min="6906" max="6910" width="11.7109375" customWidth="1"/>
    <col min="7161" max="7161" width="12.7109375" customWidth="1"/>
    <col min="7162" max="7166" width="11.7109375" customWidth="1"/>
    <col min="7417" max="7417" width="12.7109375" customWidth="1"/>
    <col min="7418" max="7422" width="11.7109375" customWidth="1"/>
    <col min="7673" max="7673" width="12.7109375" customWidth="1"/>
    <col min="7674" max="7678" width="11.7109375" customWidth="1"/>
    <col min="7929" max="7929" width="12.7109375" customWidth="1"/>
    <col min="7930" max="7934" width="11.7109375" customWidth="1"/>
    <col min="8185" max="8185" width="12.7109375" customWidth="1"/>
    <col min="8186" max="8190" width="11.7109375" customWidth="1"/>
    <col min="8441" max="8441" width="12.7109375" customWidth="1"/>
    <col min="8442" max="8446" width="11.7109375" customWidth="1"/>
    <col min="8697" max="8697" width="12.7109375" customWidth="1"/>
    <col min="8698" max="8702" width="11.7109375" customWidth="1"/>
    <col min="8953" max="8953" width="12.7109375" customWidth="1"/>
    <col min="8954" max="8958" width="11.7109375" customWidth="1"/>
    <col min="9209" max="9209" width="12.7109375" customWidth="1"/>
    <col min="9210" max="9214" width="11.7109375" customWidth="1"/>
    <col min="9465" max="9465" width="12.7109375" customWidth="1"/>
    <col min="9466" max="9470" width="11.7109375" customWidth="1"/>
    <col min="9721" max="9721" width="12.7109375" customWidth="1"/>
    <col min="9722" max="9726" width="11.7109375" customWidth="1"/>
    <col min="9977" max="9977" width="12.7109375" customWidth="1"/>
    <col min="9978" max="9982" width="11.7109375" customWidth="1"/>
    <col min="10233" max="10233" width="12.7109375" customWidth="1"/>
    <col min="10234" max="10238" width="11.7109375" customWidth="1"/>
    <col min="10489" max="10489" width="12.7109375" customWidth="1"/>
    <col min="10490" max="10494" width="11.7109375" customWidth="1"/>
    <col min="10745" max="10745" width="12.7109375" customWidth="1"/>
    <col min="10746" max="10750" width="11.7109375" customWidth="1"/>
    <col min="11001" max="11001" width="12.7109375" customWidth="1"/>
    <col min="11002" max="11006" width="11.7109375" customWidth="1"/>
    <col min="11257" max="11257" width="12.7109375" customWidth="1"/>
    <col min="11258" max="11262" width="11.7109375" customWidth="1"/>
    <col min="11513" max="11513" width="12.7109375" customWidth="1"/>
    <col min="11514" max="11518" width="11.7109375" customWidth="1"/>
    <col min="11769" max="11769" width="12.7109375" customWidth="1"/>
    <col min="11770" max="11774" width="11.7109375" customWidth="1"/>
    <col min="12025" max="12025" width="12.7109375" customWidth="1"/>
    <col min="12026" max="12030" width="11.7109375" customWidth="1"/>
    <col min="12281" max="12281" width="12.7109375" customWidth="1"/>
    <col min="12282" max="12286" width="11.7109375" customWidth="1"/>
    <col min="12537" max="12537" width="12.7109375" customWidth="1"/>
    <col min="12538" max="12542" width="11.7109375" customWidth="1"/>
    <col min="12793" max="12793" width="12.7109375" customWidth="1"/>
    <col min="12794" max="12798" width="11.7109375" customWidth="1"/>
    <col min="13049" max="13049" width="12.7109375" customWidth="1"/>
    <col min="13050" max="13054" width="11.7109375" customWidth="1"/>
    <col min="13305" max="13305" width="12.7109375" customWidth="1"/>
    <col min="13306" max="13310" width="11.7109375" customWidth="1"/>
    <col min="13561" max="13561" width="12.7109375" customWidth="1"/>
    <col min="13562" max="13566" width="11.7109375" customWidth="1"/>
    <col min="13817" max="13817" width="12.7109375" customWidth="1"/>
    <col min="13818" max="13822" width="11.7109375" customWidth="1"/>
    <col min="14073" max="14073" width="12.7109375" customWidth="1"/>
    <col min="14074" max="14078" width="11.7109375" customWidth="1"/>
    <col min="14329" max="14329" width="12.7109375" customWidth="1"/>
    <col min="14330" max="14334" width="11.7109375" customWidth="1"/>
    <col min="14585" max="14585" width="12.7109375" customWidth="1"/>
    <col min="14586" max="14590" width="11.7109375" customWidth="1"/>
    <col min="14841" max="14841" width="12.7109375" customWidth="1"/>
    <col min="14842" max="14846" width="11.7109375" customWidth="1"/>
    <col min="15097" max="15097" width="12.7109375" customWidth="1"/>
    <col min="15098" max="15102" width="11.7109375" customWidth="1"/>
    <col min="15353" max="15353" width="12.7109375" customWidth="1"/>
    <col min="15354" max="15358" width="11.7109375" customWidth="1"/>
    <col min="15609" max="15609" width="12.7109375" customWidth="1"/>
    <col min="15610" max="15614" width="11.7109375" customWidth="1"/>
    <col min="15865" max="15865" width="12.7109375" customWidth="1"/>
    <col min="15866" max="15870" width="11.7109375" customWidth="1"/>
    <col min="16121" max="16121" width="12.7109375" customWidth="1"/>
    <col min="16122" max="16126" width="11.7109375" customWidth="1"/>
  </cols>
  <sheetData>
    <row r="1" spans="1:11" ht="15.75" thickBot="1" x14ac:dyDescent="0.3">
      <c r="A1" s="5"/>
      <c r="B1" s="5"/>
      <c r="C1" s="5"/>
      <c r="D1" s="5"/>
      <c r="E1" s="5"/>
      <c r="F1" s="5"/>
      <c r="G1" s="5"/>
      <c r="H1" s="5"/>
    </row>
    <row r="2" spans="1:11" x14ac:dyDescent="0.25">
      <c r="A2" s="5"/>
      <c r="B2" s="458" t="s">
        <v>323</v>
      </c>
      <c r="C2" s="459"/>
      <c r="D2" s="459"/>
      <c r="E2" s="459"/>
      <c r="F2" s="459"/>
      <c r="G2" s="459"/>
      <c r="H2" s="459"/>
      <c r="I2" s="459"/>
      <c r="J2" s="459"/>
      <c r="K2" s="460"/>
    </row>
    <row r="3" spans="1:11" ht="15" customHeight="1" thickBot="1" x14ac:dyDescent="0.3">
      <c r="A3" s="5"/>
      <c r="B3" s="412" t="s">
        <v>424</v>
      </c>
      <c r="C3" s="413"/>
      <c r="D3" s="413"/>
      <c r="E3" s="413"/>
      <c r="F3" s="413"/>
      <c r="G3" s="413"/>
      <c r="H3" s="413"/>
      <c r="I3" s="413"/>
      <c r="J3" s="413"/>
      <c r="K3" s="414"/>
    </row>
    <row r="4" spans="1:11" ht="243" customHeight="1" thickBot="1" x14ac:dyDescent="0.3">
      <c r="A4" s="5"/>
      <c r="B4" s="437" t="s">
        <v>394</v>
      </c>
      <c r="C4" s="438"/>
      <c r="D4" s="438"/>
      <c r="E4" s="438"/>
      <c r="F4" s="438"/>
      <c r="G4" s="438"/>
      <c r="H4" s="438"/>
      <c r="I4" s="438"/>
      <c r="J4" s="438"/>
      <c r="K4" s="439"/>
    </row>
    <row r="5" spans="1:11" s="5" customFormat="1" ht="15.75" thickBot="1" x14ac:dyDescent="0.3">
      <c r="A5" s="20"/>
      <c r="B5" s="379" t="s">
        <v>194</v>
      </c>
      <c r="C5" s="380"/>
      <c r="D5" s="380"/>
      <c r="E5" s="380"/>
      <c r="F5" s="380"/>
      <c r="G5" s="380"/>
      <c r="H5" s="380"/>
      <c r="I5" s="380"/>
      <c r="J5" s="380"/>
      <c r="K5" s="381"/>
    </row>
    <row r="6" spans="1:11" s="5" customFormat="1" ht="18" customHeight="1" x14ac:dyDescent="0.25">
      <c r="B6" s="445" t="s">
        <v>317</v>
      </c>
      <c r="C6" s="446"/>
      <c r="D6" s="446"/>
      <c r="E6" s="447"/>
      <c r="F6" s="182">
        <f>F8+F16</f>
        <v>11</v>
      </c>
      <c r="G6" s="222"/>
      <c r="H6" s="222"/>
      <c r="I6" s="222"/>
      <c r="J6" s="222"/>
      <c r="K6" s="114"/>
    </row>
    <row r="7" spans="1:11" s="5" customFormat="1" ht="18" customHeight="1" x14ac:dyDescent="0.25">
      <c r="B7" s="434" t="s">
        <v>318</v>
      </c>
      <c r="C7" s="435"/>
      <c r="D7" s="435"/>
      <c r="E7" s="436"/>
      <c r="F7" s="443"/>
      <c r="G7" s="444"/>
      <c r="H7" s="223"/>
      <c r="I7" s="223"/>
      <c r="J7" s="223"/>
      <c r="K7" s="121"/>
    </row>
    <row r="8" spans="1:11" s="5" customFormat="1" ht="37.5" customHeight="1" x14ac:dyDescent="0.25">
      <c r="B8" s="184" t="s">
        <v>319</v>
      </c>
      <c r="C8" s="185"/>
      <c r="D8" s="185"/>
      <c r="E8" s="186"/>
      <c r="F8" s="183">
        <f>SUM(F10:F14)</f>
        <v>6</v>
      </c>
      <c r="G8" s="223"/>
      <c r="H8" s="223"/>
      <c r="I8" s="451" t="s">
        <v>384</v>
      </c>
      <c r="J8" s="383"/>
      <c r="K8" s="384"/>
    </row>
    <row r="9" spans="1:11" s="5" customFormat="1" ht="18" customHeight="1" x14ac:dyDescent="0.25">
      <c r="B9" s="434" t="s">
        <v>325</v>
      </c>
      <c r="C9" s="435"/>
      <c r="D9" s="435"/>
      <c r="E9" s="435"/>
      <c r="F9" s="435"/>
      <c r="G9" s="436"/>
      <c r="H9" s="223"/>
      <c r="I9" s="382" t="s">
        <v>395</v>
      </c>
      <c r="J9" s="383"/>
      <c r="K9" s="384"/>
    </row>
    <row r="10" spans="1:11" s="5" customFormat="1" ht="18" customHeight="1" x14ac:dyDescent="0.25">
      <c r="B10" s="184"/>
      <c r="C10" s="185" t="s">
        <v>355</v>
      </c>
      <c r="D10" s="185"/>
      <c r="E10" s="186"/>
      <c r="F10" s="122">
        <v>5</v>
      </c>
      <c r="G10" s="223"/>
      <c r="H10" s="223"/>
      <c r="I10" s="223"/>
      <c r="J10" s="227">
        <f>C33+C67+C84+C101</f>
        <v>261</v>
      </c>
      <c r="K10" s="121"/>
    </row>
    <row r="11" spans="1:11" s="5" customFormat="1" ht="18" customHeight="1" x14ac:dyDescent="0.25">
      <c r="B11" s="184"/>
      <c r="C11" s="185" t="s">
        <v>356</v>
      </c>
      <c r="D11" s="185"/>
      <c r="E11" s="186"/>
      <c r="F11" s="122">
        <v>0</v>
      </c>
      <c r="G11" s="223"/>
      <c r="H11" s="223"/>
      <c r="I11" s="223"/>
      <c r="J11" s="227"/>
      <c r="K11" s="121"/>
    </row>
    <row r="12" spans="1:11" s="5" customFormat="1" ht="18" customHeight="1" x14ac:dyDescent="0.25">
      <c r="B12" s="184"/>
      <c r="C12" s="185" t="s">
        <v>357</v>
      </c>
      <c r="D12" s="185"/>
      <c r="E12" s="186"/>
      <c r="F12" s="122">
        <v>1</v>
      </c>
      <c r="G12" s="223"/>
      <c r="H12" s="223"/>
      <c r="I12" s="223"/>
      <c r="J12" s="227">
        <f>C50</f>
        <v>116</v>
      </c>
      <c r="K12" s="121"/>
    </row>
    <row r="13" spans="1:11" s="5" customFormat="1" ht="18" customHeight="1" x14ac:dyDescent="0.25">
      <c r="B13" s="184"/>
      <c r="C13" s="185" t="s">
        <v>358</v>
      </c>
      <c r="D13" s="185"/>
      <c r="E13" s="186"/>
      <c r="F13" s="122">
        <v>0</v>
      </c>
      <c r="G13" s="223"/>
      <c r="H13" s="223"/>
      <c r="I13" s="223"/>
      <c r="J13" s="227"/>
      <c r="K13" s="121"/>
    </row>
    <row r="14" spans="1:11" s="5" customFormat="1" ht="18" customHeight="1" x14ac:dyDescent="0.25">
      <c r="B14" s="184"/>
      <c r="C14" s="185" t="s">
        <v>359</v>
      </c>
      <c r="D14" s="185"/>
      <c r="E14" s="186"/>
      <c r="F14" s="122">
        <v>0</v>
      </c>
      <c r="G14" s="223"/>
      <c r="H14" s="223"/>
      <c r="I14" s="223"/>
      <c r="J14" s="227"/>
      <c r="K14" s="121"/>
    </row>
    <row r="15" spans="1:11" s="5" customFormat="1" ht="18" customHeight="1" x14ac:dyDescent="0.25">
      <c r="B15" s="184"/>
      <c r="C15" s="185"/>
      <c r="D15" s="185"/>
      <c r="E15" s="186"/>
      <c r="F15" s="443"/>
      <c r="G15" s="444"/>
      <c r="H15" s="223"/>
      <c r="I15" s="223"/>
      <c r="J15" s="223"/>
      <c r="K15" s="121"/>
    </row>
    <row r="16" spans="1:11" s="5" customFormat="1" ht="18" customHeight="1" thickBot="1" x14ac:dyDescent="0.3">
      <c r="B16" s="448" t="s">
        <v>320</v>
      </c>
      <c r="C16" s="449"/>
      <c r="D16" s="449"/>
      <c r="E16" s="450"/>
      <c r="F16" s="123">
        <v>5</v>
      </c>
      <c r="G16" s="224"/>
      <c r="H16" s="225"/>
      <c r="I16" s="225"/>
      <c r="J16" s="225"/>
      <c r="K16" s="226"/>
    </row>
    <row r="17" spans="1:14" s="5" customFormat="1" ht="18" customHeight="1" thickBot="1" x14ac:dyDescent="0.3">
      <c r="B17" s="415"/>
      <c r="C17" s="416"/>
      <c r="D17" s="416"/>
      <c r="E17" s="416"/>
      <c r="F17" s="416"/>
      <c r="G17" s="416"/>
      <c r="H17" s="416"/>
      <c r="I17" s="416"/>
      <c r="J17" s="416"/>
      <c r="K17" s="417"/>
    </row>
    <row r="18" spans="1:14" s="5" customFormat="1" ht="15.75" thickBot="1" x14ac:dyDescent="0.3">
      <c r="B18" s="427" t="s">
        <v>237</v>
      </c>
      <c r="C18" s="428"/>
      <c r="D18" s="429"/>
      <c r="E18" s="430"/>
      <c r="F18" s="430"/>
      <c r="G18" s="430"/>
      <c r="H18" s="430"/>
      <c r="I18" s="430"/>
      <c r="J18" s="430"/>
      <c r="K18" s="431"/>
    </row>
    <row r="19" spans="1:14" s="5" customFormat="1" ht="15.75" thickBot="1" x14ac:dyDescent="0.3">
      <c r="B19" s="421" t="s">
        <v>360</v>
      </c>
      <c r="C19" s="422"/>
      <c r="D19" s="422"/>
      <c r="E19" s="422"/>
      <c r="F19" s="422"/>
      <c r="G19" s="423"/>
      <c r="H19" s="195"/>
      <c r="I19" s="424" t="s">
        <v>361</v>
      </c>
      <c r="J19" s="425"/>
      <c r="K19" s="426"/>
      <c r="L19" s="187"/>
      <c r="M19" s="187"/>
      <c r="N19" s="187"/>
    </row>
    <row r="20" spans="1:14" s="5" customFormat="1" x14ac:dyDescent="0.25">
      <c r="B20" s="405"/>
      <c r="C20" s="432" t="s">
        <v>239</v>
      </c>
      <c r="D20" s="432"/>
      <c r="E20" s="432"/>
      <c r="F20" s="432"/>
      <c r="G20" s="433"/>
      <c r="H20" s="196"/>
      <c r="I20" s="405"/>
      <c r="J20" s="407" t="s">
        <v>239</v>
      </c>
      <c r="K20" s="408"/>
    </row>
    <row r="21" spans="1:14" s="5" customFormat="1" ht="34.5" thickBot="1" x14ac:dyDescent="0.3">
      <c r="B21" s="406"/>
      <c r="C21" s="194" t="s">
        <v>188</v>
      </c>
      <c r="D21" s="116" t="s">
        <v>189</v>
      </c>
      <c r="E21" s="117" t="s">
        <v>190</v>
      </c>
      <c r="F21" s="118" t="s">
        <v>191</v>
      </c>
      <c r="G21" s="119" t="s">
        <v>192</v>
      </c>
      <c r="H21" s="197"/>
      <c r="I21" s="406"/>
      <c r="J21" s="115" t="s">
        <v>321</v>
      </c>
      <c r="K21" s="190" t="s">
        <v>322</v>
      </c>
    </row>
    <row r="22" spans="1:14" s="5" customFormat="1" ht="35.25" thickBot="1" x14ac:dyDescent="0.3">
      <c r="B22" s="198" t="s">
        <v>240</v>
      </c>
      <c r="C22" s="409" t="s">
        <v>238</v>
      </c>
      <c r="D22" s="410"/>
      <c r="E22" s="410"/>
      <c r="F22" s="410"/>
      <c r="G22" s="411"/>
      <c r="H22" s="195"/>
      <c r="I22" s="198" t="s">
        <v>240</v>
      </c>
      <c r="J22" s="409" t="s">
        <v>238</v>
      </c>
      <c r="K22" s="411"/>
    </row>
    <row r="23" spans="1:14" s="5" customFormat="1" x14ac:dyDescent="0.25">
      <c r="B23" s="213" t="s">
        <v>367</v>
      </c>
      <c r="C23" s="214"/>
      <c r="D23" s="214"/>
      <c r="E23" s="214"/>
      <c r="F23" s="214"/>
      <c r="G23" s="215"/>
      <c r="H23" s="199"/>
      <c r="I23" s="213" t="s">
        <v>362</v>
      </c>
      <c r="J23" s="216"/>
      <c r="K23" s="217"/>
    </row>
    <row r="24" spans="1:14" s="5" customFormat="1" x14ac:dyDescent="0.25">
      <c r="B24" s="125" t="s">
        <v>241</v>
      </c>
      <c r="C24" s="200">
        <v>35</v>
      </c>
      <c r="D24" s="200"/>
      <c r="E24" s="200"/>
      <c r="F24" s="200"/>
      <c r="G24" s="201"/>
      <c r="H24" s="196"/>
      <c r="I24" s="188" t="s">
        <v>335</v>
      </c>
      <c r="J24" s="200">
        <v>20</v>
      </c>
      <c r="K24" s="201"/>
    </row>
    <row r="25" spans="1:14" s="5" customFormat="1" x14ac:dyDescent="0.25">
      <c r="A25" s="120"/>
      <c r="B25" s="126" t="s">
        <v>252</v>
      </c>
      <c r="C25" s="200"/>
      <c r="D25" s="200"/>
      <c r="E25" s="200"/>
      <c r="F25" s="200"/>
      <c r="G25" s="201">
        <v>15</v>
      </c>
      <c r="H25" s="196"/>
      <c r="I25" s="125" t="s">
        <v>336</v>
      </c>
      <c r="J25" s="200">
        <v>60</v>
      </c>
      <c r="K25" s="201">
        <v>20</v>
      </c>
    </row>
    <row r="26" spans="1:14" s="5" customFormat="1" x14ac:dyDescent="0.25">
      <c r="B26" s="125" t="s">
        <v>306</v>
      </c>
      <c r="C26" s="200"/>
      <c r="D26" s="200"/>
      <c r="E26" s="200"/>
      <c r="F26" s="200">
        <v>9</v>
      </c>
      <c r="G26" s="201"/>
      <c r="H26" s="196"/>
      <c r="I26" s="126" t="s">
        <v>327</v>
      </c>
      <c r="J26" s="200">
        <v>20</v>
      </c>
      <c r="K26" s="201">
        <v>14</v>
      </c>
    </row>
    <row r="27" spans="1:14" s="5" customFormat="1" x14ac:dyDescent="0.25">
      <c r="B27" s="125" t="s">
        <v>242</v>
      </c>
      <c r="C27" s="200"/>
      <c r="D27" s="200"/>
      <c r="E27" s="200">
        <v>18</v>
      </c>
      <c r="F27" s="200"/>
      <c r="G27" s="201"/>
      <c r="H27" s="196"/>
      <c r="I27" s="125" t="s">
        <v>337</v>
      </c>
      <c r="J27" s="200">
        <v>16</v>
      </c>
      <c r="K27" s="201"/>
    </row>
    <row r="28" spans="1:14" s="5" customFormat="1" x14ac:dyDescent="0.25">
      <c r="B28" s="125"/>
      <c r="C28" s="200"/>
      <c r="D28" s="200"/>
      <c r="E28" s="200"/>
      <c r="F28" s="200"/>
      <c r="G28" s="201"/>
      <c r="H28" s="196"/>
      <c r="I28" s="125" t="s">
        <v>338</v>
      </c>
      <c r="J28" s="200">
        <v>6</v>
      </c>
      <c r="K28" s="201"/>
    </row>
    <row r="29" spans="1:14" s="5" customFormat="1" x14ac:dyDescent="0.25">
      <c r="B29" s="210" t="s">
        <v>368</v>
      </c>
      <c r="C29" s="211"/>
      <c r="D29" s="211"/>
      <c r="E29" s="211"/>
      <c r="F29" s="211"/>
      <c r="G29" s="212"/>
      <c r="H29" s="202"/>
      <c r="I29" s="125" t="s">
        <v>339</v>
      </c>
      <c r="J29" s="200"/>
      <c r="K29" s="201"/>
    </row>
    <row r="30" spans="1:14" s="5" customFormat="1" x14ac:dyDescent="0.25">
      <c r="B30" s="126" t="s">
        <v>369</v>
      </c>
      <c r="C30" s="200">
        <v>50</v>
      </c>
      <c r="D30" s="200"/>
      <c r="E30" s="200"/>
      <c r="F30" s="200"/>
      <c r="G30" s="201"/>
      <c r="H30" s="196"/>
      <c r="I30" s="125" t="s">
        <v>340</v>
      </c>
      <c r="J30" s="200">
        <v>80</v>
      </c>
      <c r="K30" s="201">
        <v>8</v>
      </c>
    </row>
    <row r="31" spans="1:14" s="5" customFormat="1" x14ac:dyDescent="0.25">
      <c r="B31" s="125" t="s">
        <v>370</v>
      </c>
      <c r="C31" s="200">
        <v>6</v>
      </c>
      <c r="D31" s="200"/>
      <c r="E31" s="200"/>
      <c r="F31" s="200"/>
      <c r="G31" s="201"/>
      <c r="H31" s="196"/>
      <c r="I31" s="126" t="s">
        <v>341</v>
      </c>
      <c r="J31" s="200"/>
      <c r="K31" s="201">
        <v>18</v>
      </c>
    </row>
    <row r="32" spans="1:14" s="5" customFormat="1" ht="15.75" thickBot="1" x14ac:dyDescent="0.3">
      <c r="B32" s="127" t="s">
        <v>371</v>
      </c>
      <c r="C32" s="203"/>
      <c r="D32" s="203"/>
      <c r="E32" s="203"/>
      <c r="F32" s="203"/>
      <c r="G32" s="204">
        <v>5</v>
      </c>
      <c r="H32" s="197"/>
      <c r="I32" s="127" t="s">
        <v>331</v>
      </c>
      <c r="J32" s="203"/>
      <c r="K32" s="204">
        <v>60</v>
      </c>
    </row>
    <row r="33" spans="1:14" s="5" customFormat="1" ht="15.75" thickBot="1" x14ac:dyDescent="0.3">
      <c r="B33" s="205" t="s">
        <v>366</v>
      </c>
      <c r="C33" s="206">
        <f>SUM(C23:C32)</f>
        <v>91</v>
      </c>
      <c r="D33" s="206">
        <f t="shared" ref="D33:G33" si="0">SUM(D23:D32)</f>
        <v>0</v>
      </c>
      <c r="E33" s="206">
        <f t="shared" si="0"/>
        <v>18</v>
      </c>
      <c r="F33" s="206">
        <f t="shared" si="0"/>
        <v>9</v>
      </c>
      <c r="G33" s="206">
        <f t="shared" si="0"/>
        <v>20</v>
      </c>
      <c r="H33" s="197"/>
      <c r="I33" s="206"/>
      <c r="J33" s="206">
        <f t="shared" ref="J33:K33" si="1">SUM(J23:J32)</f>
        <v>202</v>
      </c>
      <c r="K33" s="207">
        <f t="shared" si="1"/>
        <v>120</v>
      </c>
    </row>
    <row r="34" spans="1:14" s="5" customFormat="1" ht="18" customHeight="1" thickBot="1" x14ac:dyDescent="0.3">
      <c r="B34" s="415"/>
      <c r="C34" s="416"/>
      <c r="D34" s="416"/>
      <c r="E34" s="416"/>
      <c r="F34" s="416"/>
      <c r="G34" s="416"/>
      <c r="H34" s="416"/>
      <c r="I34" s="416"/>
      <c r="J34" s="416"/>
      <c r="K34" s="417"/>
    </row>
    <row r="35" spans="1:14" s="5" customFormat="1" ht="15.75" thickBot="1" x14ac:dyDescent="0.3">
      <c r="B35" s="427" t="s">
        <v>237</v>
      </c>
      <c r="C35" s="428"/>
      <c r="D35" s="429"/>
      <c r="E35" s="430"/>
      <c r="F35" s="430"/>
      <c r="G35" s="430"/>
      <c r="H35" s="430"/>
      <c r="I35" s="430"/>
      <c r="J35" s="430"/>
      <c r="K35" s="431"/>
    </row>
    <row r="36" spans="1:14" s="5" customFormat="1" ht="15.75" thickBot="1" x14ac:dyDescent="0.3">
      <c r="B36" s="421" t="s">
        <v>360</v>
      </c>
      <c r="C36" s="422"/>
      <c r="D36" s="422"/>
      <c r="E36" s="422"/>
      <c r="F36" s="422"/>
      <c r="G36" s="423"/>
      <c r="H36" s="195"/>
      <c r="I36" s="424" t="s">
        <v>361</v>
      </c>
      <c r="J36" s="425"/>
      <c r="K36" s="426"/>
      <c r="L36" s="187"/>
      <c r="M36" s="187"/>
      <c r="N36" s="187"/>
    </row>
    <row r="37" spans="1:14" s="5" customFormat="1" x14ac:dyDescent="0.25">
      <c r="B37" s="405"/>
      <c r="C37" s="432" t="s">
        <v>239</v>
      </c>
      <c r="D37" s="432"/>
      <c r="E37" s="432"/>
      <c r="F37" s="432"/>
      <c r="G37" s="433"/>
      <c r="H37" s="196"/>
      <c r="I37" s="405"/>
      <c r="J37" s="407" t="s">
        <v>239</v>
      </c>
      <c r="K37" s="408"/>
    </row>
    <row r="38" spans="1:14" s="5" customFormat="1" ht="34.5" thickBot="1" x14ac:dyDescent="0.3">
      <c r="B38" s="406"/>
      <c r="C38" s="194" t="s">
        <v>188</v>
      </c>
      <c r="D38" s="116" t="s">
        <v>189</v>
      </c>
      <c r="E38" s="117" t="s">
        <v>190</v>
      </c>
      <c r="F38" s="118" t="s">
        <v>191</v>
      </c>
      <c r="G38" s="119" t="s">
        <v>192</v>
      </c>
      <c r="H38" s="197"/>
      <c r="I38" s="406"/>
      <c r="J38" s="115" t="s">
        <v>321</v>
      </c>
      <c r="K38" s="190" t="s">
        <v>322</v>
      </c>
    </row>
    <row r="39" spans="1:14" s="5" customFormat="1" ht="34.5" x14ac:dyDescent="0.25">
      <c r="B39" s="198" t="s">
        <v>240</v>
      </c>
      <c r="C39" s="409" t="s">
        <v>238</v>
      </c>
      <c r="D39" s="410"/>
      <c r="E39" s="410"/>
      <c r="F39" s="410"/>
      <c r="G39" s="411"/>
      <c r="H39" s="195"/>
      <c r="I39" s="198" t="s">
        <v>240</v>
      </c>
      <c r="J39" s="409" t="s">
        <v>238</v>
      </c>
      <c r="K39" s="411"/>
    </row>
    <row r="40" spans="1:14" s="5" customFormat="1" x14ac:dyDescent="0.25">
      <c r="B40" s="125" t="s">
        <v>373</v>
      </c>
      <c r="C40" s="200"/>
      <c r="D40" s="200"/>
      <c r="E40" s="200"/>
      <c r="F40" s="200"/>
      <c r="G40" s="201"/>
      <c r="H40" s="196"/>
      <c r="I40" s="193" t="s">
        <v>372</v>
      </c>
      <c r="J40" s="208"/>
      <c r="K40" s="209"/>
    </row>
    <row r="41" spans="1:14" s="5" customFormat="1" x14ac:dyDescent="0.25">
      <c r="B41" s="125" t="s">
        <v>241</v>
      </c>
      <c r="C41" s="200">
        <v>32</v>
      </c>
      <c r="D41" s="200"/>
      <c r="E41" s="200"/>
      <c r="F41" s="200"/>
      <c r="G41" s="201"/>
      <c r="H41" s="196"/>
      <c r="I41" s="125" t="s">
        <v>329</v>
      </c>
      <c r="J41" s="200">
        <v>40</v>
      </c>
      <c r="K41" s="201"/>
    </row>
    <row r="42" spans="1:14" s="5" customFormat="1" x14ac:dyDescent="0.25">
      <c r="B42" s="126" t="s">
        <v>385</v>
      </c>
      <c r="C42" s="200">
        <v>10</v>
      </c>
      <c r="D42" s="200"/>
      <c r="E42" s="200"/>
      <c r="F42" s="200"/>
      <c r="G42" s="201"/>
      <c r="H42" s="196"/>
      <c r="I42" s="125" t="s">
        <v>334</v>
      </c>
      <c r="J42" s="200"/>
      <c r="K42" s="201">
        <v>8</v>
      </c>
    </row>
    <row r="43" spans="1:14" s="5" customFormat="1" x14ac:dyDescent="0.25">
      <c r="B43" s="125" t="s">
        <v>306</v>
      </c>
      <c r="C43" s="200"/>
      <c r="D43" s="200"/>
      <c r="E43" s="200"/>
      <c r="F43" s="200">
        <v>9</v>
      </c>
      <c r="G43" s="201"/>
      <c r="H43" s="196"/>
      <c r="I43" s="125" t="s">
        <v>332</v>
      </c>
      <c r="J43" s="200">
        <v>6</v>
      </c>
      <c r="K43" s="201"/>
    </row>
    <row r="44" spans="1:14" s="5" customFormat="1" x14ac:dyDescent="0.25">
      <c r="B44" s="125" t="s">
        <v>242</v>
      </c>
      <c r="C44" s="200"/>
      <c r="D44" s="200"/>
      <c r="E44" s="200">
        <v>15</v>
      </c>
      <c r="F44" s="200"/>
      <c r="G44" s="201"/>
      <c r="H44" s="196"/>
      <c r="I44" s="125" t="s">
        <v>333</v>
      </c>
      <c r="J44" s="200">
        <v>2</v>
      </c>
      <c r="K44" s="201"/>
    </row>
    <row r="45" spans="1:14" s="5" customFormat="1" x14ac:dyDescent="0.25">
      <c r="B45" s="126" t="s">
        <v>252</v>
      </c>
      <c r="C45" s="200"/>
      <c r="D45" s="200"/>
      <c r="E45" s="200"/>
      <c r="F45" s="200"/>
      <c r="G45" s="201">
        <v>25</v>
      </c>
      <c r="H45" s="196"/>
      <c r="I45" s="125" t="s">
        <v>351</v>
      </c>
      <c r="J45" s="200"/>
      <c r="K45" s="201">
        <v>4</v>
      </c>
    </row>
    <row r="46" spans="1:14" s="5" customFormat="1" x14ac:dyDescent="0.25">
      <c r="A46" s="120"/>
      <c r="B46" s="210" t="s">
        <v>326</v>
      </c>
      <c r="C46" s="200">
        <v>20</v>
      </c>
      <c r="D46" s="211"/>
      <c r="E46" s="211"/>
      <c r="F46" s="211"/>
      <c r="G46" s="212"/>
      <c r="H46" s="196"/>
      <c r="I46" s="125" t="s">
        <v>330</v>
      </c>
      <c r="J46" s="200"/>
      <c r="K46" s="201">
        <v>8</v>
      </c>
    </row>
    <row r="47" spans="1:14" s="5" customFormat="1" x14ac:dyDescent="0.25">
      <c r="B47" s="126" t="s">
        <v>386</v>
      </c>
      <c r="C47" s="200">
        <v>44</v>
      </c>
      <c r="D47" s="200"/>
      <c r="E47" s="200"/>
      <c r="F47" s="200"/>
      <c r="G47" s="201"/>
      <c r="H47" s="196"/>
      <c r="I47" s="125" t="s">
        <v>328</v>
      </c>
      <c r="J47" s="200"/>
      <c r="K47" s="201"/>
    </row>
    <row r="48" spans="1:14" s="5" customFormat="1" x14ac:dyDescent="0.25">
      <c r="B48" s="125" t="s">
        <v>370</v>
      </c>
      <c r="C48" s="200">
        <v>10</v>
      </c>
      <c r="D48" s="200"/>
      <c r="E48" s="200"/>
      <c r="F48" s="200"/>
      <c r="G48" s="201"/>
      <c r="H48" s="196"/>
      <c r="I48" s="125" t="s">
        <v>352</v>
      </c>
      <c r="J48" s="200">
        <v>6</v>
      </c>
      <c r="K48" s="201"/>
    </row>
    <row r="49" spans="1:14" s="5" customFormat="1" ht="15.75" thickBot="1" x14ac:dyDescent="0.3">
      <c r="B49" s="127" t="s">
        <v>371</v>
      </c>
      <c r="C49" s="203"/>
      <c r="D49" s="203"/>
      <c r="E49" s="203"/>
      <c r="F49" s="203"/>
      <c r="G49" s="204">
        <v>5</v>
      </c>
      <c r="H49" s="197"/>
      <c r="I49" s="127"/>
      <c r="J49" s="203"/>
      <c r="K49" s="204"/>
    </row>
    <row r="50" spans="1:14" s="5" customFormat="1" ht="15.75" thickBot="1" x14ac:dyDescent="0.3">
      <c r="B50" s="205" t="s">
        <v>366</v>
      </c>
      <c r="C50" s="206">
        <f>SUM(C40:C49)</f>
        <v>116</v>
      </c>
      <c r="D50" s="206">
        <f t="shared" ref="D50:F50" si="2">SUM(D40:D49)</f>
        <v>0</v>
      </c>
      <c r="E50" s="206">
        <f t="shared" si="2"/>
        <v>15</v>
      </c>
      <c r="F50" s="206">
        <f t="shared" si="2"/>
        <v>9</v>
      </c>
      <c r="G50" s="206">
        <f>SUM(G40:G49)</f>
        <v>30</v>
      </c>
      <c r="H50" s="197"/>
      <c r="I50" s="206"/>
      <c r="J50" s="206">
        <f>SUM(J40:J49)</f>
        <v>54</v>
      </c>
      <c r="K50" s="207">
        <f t="shared" ref="K50" si="3">SUM(K40:K49)</f>
        <v>20</v>
      </c>
    </row>
    <row r="51" spans="1:14" s="5" customFormat="1" ht="18" customHeight="1" thickBot="1" x14ac:dyDescent="0.3">
      <c r="B51" s="415"/>
      <c r="C51" s="416"/>
      <c r="D51" s="416"/>
      <c r="E51" s="416"/>
      <c r="F51" s="416"/>
      <c r="G51" s="416"/>
      <c r="H51" s="416"/>
      <c r="I51" s="416"/>
      <c r="J51" s="416"/>
      <c r="K51" s="417"/>
    </row>
    <row r="52" spans="1:14" s="5" customFormat="1" ht="15.75" thickBot="1" x14ac:dyDescent="0.3">
      <c r="B52" s="427" t="s">
        <v>237</v>
      </c>
      <c r="C52" s="428"/>
      <c r="D52" s="429"/>
      <c r="E52" s="430"/>
      <c r="F52" s="430"/>
      <c r="G52" s="430"/>
      <c r="H52" s="430"/>
      <c r="I52" s="430"/>
      <c r="J52" s="430"/>
      <c r="K52" s="431"/>
    </row>
    <row r="53" spans="1:14" s="5" customFormat="1" ht="15.75" thickBot="1" x14ac:dyDescent="0.3">
      <c r="B53" s="421" t="s">
        <v>360</v>
      </c>
      <c r="C53" s="422"/>
      <c r="D53" s="422"/>
      <c r="E53" s="422"/>
      <c r="F53" s="422"/>
      <c r="G53" s="423"/>
      <c r="H53" s="195"/>
      <c r="I53" s="424" t="s">
        <v>361</v>
      </c>
      <c r="J53" s="425"/>
      <c r="K53" s="426"/>
      <c r="L53" s="187"/>
      <c r="M53" s="187"/>
      <c r="N53" s="187"/>
    </row>
    <row r="54" spans="1:14" s="5" customFormat="1" x14ac:dyDescent="0.25">
      <c r="B54" s="405"/>
      <c r="C54" s="432" t="s">
        <v>239</v>
      </c>
      <c r="D54" s="432"/>
      <c r="E54" s="432"/>
      <c r="F54" s="432"/>
      <c r="G54" s="433"/>
      <c r="H54" s="196"/>
      <c r="I54" s="405"/>
      <c r="J54" s="407" t="s">
        <v>239</v>
      </c>
      <c r="K54" s="408"/>
    </row>
    <row r="55" spans="1:14" s="5" customFormat="1" ht="34.5" thickBot="1" x14ac:dyDescent="0.3">
      <c r="B55" s="406"/>
      <c r="C55" s="194" t="s">
        <v>188</v>
      </c>
      <c r="D55" s="116" t="s">
        <v>189</v>
      </c>
      <c r="E55" s="117" t="s">
        <v>190</v>
      </c>
      <c r="F55" s="118" t="s">
        <v>191</v>
      </c>
      <c r="G55" s="119" t="s">
        <v>192</v>
      </c>
      <c r="H55" s="197"/>
      <c r="I55" s="406"/>
      <c r="J55" s="115" t="s">
        <v>321</v>
      </c>
      <c r="K55" s="190" t="s">
        <v>322</v>
      </c>
    </row>
    <row r="56" spans="1:14" s="5" customFormat="1" ht="35.25" thickBot="1" x14ac:dyDescent="0.3">
      <c r="B56" s="198" t="s">
        <v>240</v>
      </c>
      <c r="C56" s="409" t="s">
        <v>238</v>
      </c>
      <c r="D56" s="410"/>
      <c r="E56" s="410"/>
      <c r="F56" s="410"/>
      <c r="G56" s="411"/>
      <c r="H56" s="195"/>
      <c r="I56" s="198" t="s">
        <v>240</v>
      </c>
      <c r="J56" s="409" t="s">
        <v>238</v>
      </c>
      <c r="K56" s="411"/>
    </row>
    <row r="57" spans="1:14" s="5" customFormat="1" x14ac:dyDescent="0.25">
      <c r="B57" s="213" t="s">
        <v>381</v>
      </c>
      <c r="C57" s="214"/>
      <c r="D57" s="214"/>
      <c r="E57" s="214"/>
      <c r="F57" s="214"/>
      <c r="G57" s="215"/>
      <c r="H57" s="196"/>
      <c r="I57" s="125" t="s">
        <v>363</v>
      </c>
      <c r="J57" s="200"/>
      <c r="K57" s="201"/>
    </row>
    <row r="58" spans="1:14" s="5" customFormat="1" x14ac:dyDescent="0.25">
      <c r="B58" s="125" t="s">
        <v>241</v>
      </c>
      <c r="C58" s="200">
        <v>40</v>
      </c>
      <c r="D58" s="200"/>
      <c r="E58" s="200"/>
      <c r="F58" s="200"/>
      <c r="G58" s="201"/>
      <c r="H58" s="196"/>
      <c r="I58" s="125" t="s">
        <v>329</v>
      </c>
      <c r="J58" s="200">
        <v>30</v>
      </c>
      <c r="K58" s="201"/>
    </row>
    <row r="59" spans="1:14" s="5" customFormat="1" x14ac:dyDescent="0.25">
      <c r="B59" s="126" t="s">
        <v>252</v>
      </c>
      <c r="C59" s="200">
        <v>16</v>
      </c>
      <c r="D59" s="200"/>
      <c r="E59" s="200"/>
      <c r="F59" s="200"/>
      <c r="G59" s="201"/>
      <c r="H59" s="196"/>
      <c r="I59" s="125" t="s">
        <v>334</v>
      </c>
      <c r="J59" s="200"/>
      <c r="K59" s="201">
        <v>6</v>
      </c>
    </row>
    <row r="60" spans="1:14" s="5" customFormat="1" x14ac:dyDescent="0.25">
      <c r="B60" s="125" t="s">
        <v>306</v>
      </c>
      <c r="C60" s="200"/>
      <c r="D60" s="200"/>
      <c r="E60" s="200"/>
      <c r="F60" s="200">
        <v>9</v>
      </c>
      <c r="G60" s="201"/>
      <c r="H60" s="196"/>
      <c r="I60" s="125" t="s">
        <v>332</v>
      </c>
      <c r="J60" s="200">
        <v>4</v>
      </c>
      <c r="K60" s="201"/>
    </row>
    <row r="61" spans="1:14" s="5" customFormat="1" x14ac:dyDescent="0.25">
      <c r="B61" s="125"/>
      <c r="C61" s="200"/>
      <c r="D61" s="200"/>
      <c r="E61" s="200"/>
      <c r="F61" s="200"/>
      <c r="G61" s="201"/>
      <c r="H61" s="196"/>
      <c r="I61" s="125" t="s">
        <v>333</v>
      </c>
      <c r="J61" s="200">
        <v>1.5</v>
      </c>
      <c r="K61" s="201"/>
    </row>
    <row r="62" spans="1:14" s="5" customFormat="1" x14ac:dyDescent="0.25">
      <c r="B62" s="125"/>
      <c r="C62" s="200"/>
      <c r="D62" s="200"/>
      <c r="E62" s="200"/>
      <c r="F62" s="200"/>
      <c r="G62" s="201"/>
      <c r="H62" s="196"/>
      <c r="I62" s="125" t="s">
        <v>351</v>
      </c>
      <c r="J62" s="200"/>
      <c r="K62" s="201">
        <v>3</v>
      </c>
    </row>
    <row r="63" spans="1:14" s="5" customFormat="1" x14ac:dyDescent="0.25">
      <c r="B63" s="125"/>
      <c r="C63" s="200"/>
      <c r="D63" s="200"/>
      <c r="E63" s="200"/>
      <c r="F63" s="200"/>
      <c r="G63" s="201"/>
      <c r="H63" s="196"/>
      <c r="I63" s="125" t="s">
        <v>330</v>
      </c>
      <c r="J63" s="200"/>
      <c r="K63" s="201">
        <v>5</v>
      </c>
    </row>
    <row r="64" spans="1:14" s="5" customFormat="1" x14ac:dyDescent="0.25">
      <c r="A64" s="120"/>
      <c r="B64" s="126"/>
      <c r="C64" s="200"/>
      <c r="D64" s="200"/>
      <c r="E64" s="200"/>
      <c r="F64" s="200"/>
      <c r="G64" s="201"/>
      <c r="H64" s="196"/>
      <c r="I64" s="125" t="s">
        <v>352</v>
      </c>
      <c r="J64" s="200">
        <v>6</v>
      </c>
      <c r="K64" s="201"/>
    </row>
    <row r="65" spans="2:14" s="5" customFormat="1" x14ac:dyDescent="0.25">
      <c r="B65" s="125"/>
      <c r="C65" s="200"/>
      <c r="D65" s="200"/>
      <c r="E65" s="200"/>
      <c r="F65" s="200"/>
      <c r="G65" s="201"/>
      <c r="H65" s="196"/>
      <c r="I65" s="125"/>
      <c r="J65" s="200"/>
      <c r="K65" s="201"/>
    </row>
    <row r="66" spans="2:14" s="5" customFormat="1" ht="15.75" thickBot="1" x14ac:dyDescent="0.3">
      <c r="B66" s="127"/>
      <c r="C66" s="203"/>
      <c r="D66" s="203"/>
      <c r="E66" s="203"/>
      <c r="F66" s="203"/>
      <c r="G66" s="204"/>
      <c r="H66" s="196"/>
      <c r="I66" s="127"/>
      <c r="J66" s="203"/>
      <c r="K66" s="204"/>
    </row>
    <row r="67" spans="2:14" s="5" customFormat="1" ht="15.75" thickBot="1" x14ac:dyDescent="0.3">
      <c r="B67" s="205" t="s">
        <v>366</v>
      </c>
      <c r="C67" s="206">
        <f>SUM(C57:C66)</f>
        <v>56</v>
      </c>
      <c r="D67" s="206">
        <f t="shared" ref="D67:F67" si="4">SUM(D57:D66)</f>
        <v>0</v>
      </c>
      <c r="E67" s="206">
        <f t="shared" si="4"/>
        <v>0</v>
      </c>
      <c r="F67" s="206">
        <f t="shared" si="4"/>
        <v>9</v>
      </c>
      <c r="G67" s="206">
        <f>SUM(G57:G66)</f>
        <v>0</v>
      </c>
      <c r="H67" s="197"/>
      <c r="I67" s="206"/>
      <c r="J67" s="206">
        <f>SUM(J57:J66)</f>
        <v>41.5</v>
      </c>
      <c r="K67" s="207">
        <f t="shared" ref="K67" si="5">SUM(K57:K66)</f>
        <v>14</v>
      </c>
    </row>
    <row r="68" spans="2:14" s="5" customFormat="1" ht="18" customHeight="1" thickBot="1" x14ac:dyDescent="0.3">
      <c r="B68" s="415"/>
      <c r="C68" s="416"/>
      <c r="D68" s="416"/>
      <c r="E68" s="416"/>
      <c r="F68" s="416"/>
      <c r="G68" s="416"/>
      <c r="H68" s="416"/>
      <c r="I68" s="416"/>
      <c r="J68" s="416"/>
      <c r="K68" s="417"/>
    </row>
    <row r="69" spans="2:14" s="5" customFormat="1" ht="15.75" thickBot="1" x14ac:dyDescent="0.3">
      <c r="B69" s="427" t="s">
        <v>237</v>
      </c>
      <c r="C69" s="428"/>
      <c r="D69" s="429"/>
      <c r="E69" s="430"/>
      <c r="F69" s="430"/>
      <c r="G69" s="430"/>
      <c r="H69" s="430"/>
      <c r="I69" s="430"/>
      <c r="J69" s="430"/>
      <c r="K69" s="431"/>
    </row>
    <row r="70" spans="2:14" s="5" customFormat="1" ht="15.75" thickBot="1" x14ac:dyDescent="0.3">
      <c r="B70" s="421" t="s">
        <v>360</v>
      </c>
      <c r="C70" s="422"/>
      <c r="D70" s="422"/>
      <c r="E70" s="422"/>
      <c r="F70" s="422"/>
      <c r="G70" s="423"/>
      <c r="H70" s="195"/>
      <c r="I70" s="424" t="s">
        <v>361</v>
      </c>
      <c r="J70" s="425"/>
      <c r="K70" s="426"/>
      <c r="L70" s="187"/>
      <c r="M70" s="187"/>
      <c r="N70" s="187"/>
    </row>
    <row r="71" spans="2:14" s="5" customFormat="1" x14ac:dyDescent="0.25">
      <c r="B71" s="405"/>
      <c r="C71" s="432" t="s">
        <v>239</v>
      </c>
      <c r="D71" s="432"/>
      <c r="E71" s="432"/>
      <c r="F71" s="432"/>
      <c r="G71" s="433"/>
      <c r="H71" s="196"/>
      <c r="I71" s="405"/>
      <c r="J71" s="407" t="s">
        <v>239</v>
      </c>
      <c r="K71" s="408"/>
    </row>
    <row r="72" spans="2:14" s="5" customFormat="1" ht="34.5" thickBot="1" x14ac:dyDescent="0.3">
      <c r="B72" s="406"/>
      <c r="C72" s="194" t="s">
        <v>188</v>
      </c>
      <c r="D72" s="116" t="s">
        <v>189</v>
      </c>
      <c r="E72" s="117" t="s">
        <v>190</v>
      </c>
      <c r="F72" s="118" t="s">
        <v>191</v>
      </c>
      <c r="G72" s="119" t="s">
        <v>192</v>
      </c>
      <c r="H72" s="197"/>
      <c r="I72" s="406"/>
      <c r="J72" s="115" t="s">
        <v>321</v>
      </c>
      <c r="K72" s="190" t="s">
        <v>322</v>
      </c>
    </row>
    <row r="73" spans="2:14" s="5" customFormat="1" ht="35.25" thickBot="1" x14ac:dyDescent="0.3">
      <c r="B73" s="198" t="s">
        <v>240</v>
      </c>
      <c r="C73" s="409" t="s">
        <v>238</v>
      </c>
      <c r="D73" s="410"/>
      <c r="E73" s="410"/>
      <c r="F73" s="410"/>
      <c r="G73" s="411"/>
      <c r="H73" s="195"/>
      <c r="I73" s="198" t="s">
        <v>240</v>
      </c>
      <c r="J73" s="409" t="s">
        <v>238</v>
      </c>
      <c r="K73" s="411"/>
    </row>
    <row r="74" spans="2:14" s="5" customFormat="1" x14ac:dyDescent="0.25">
      <c r="B74" s="213" t="s">
        <v>382</v>
      </c>
      <c r="C74" s="214"/>
      <c r="D74" s="214"/>
      <c r="E74" s="214"/>
      <c r="F74" s="214"/>
      <c r="G74" s="215"/>
      <c r="H74" s="196"/>
      <c r="I74" s="125" t="s">
        <v>363</v>
      </c>
      <c r="J74" s="200"/>
      <c r="K74" s="201"/>
    </row>
    <row r="75" spans="2:14" s="5" customFormat="1" x14ac:dyDescent="0.25">
      <c r="B75" s="125" t="s">
        <v>241</v>
      </c>
      <c r="C75" s="200">
        <v>46</v>
      </c>
      <c r="D75" s="200"/>
      <c r="E75" s="200"/>
      <c r="F75" s="200"/>
      <c r="G75" s="201"/>
      <c r="H75" s="196"/>
      <c r="I75" s="125" t="s">
        <v>329</v>
      </c>
      <c r="J75" s="200">
        <v>20</v>
      </c>
      <c r="K75" s="201"/>
    </row>
    <row r="76" spans="2:14" s="5" customFormat="1" x14ac:dyDescent="0.25">
      <c r="B76" s="126" t="s">
        <v>252</v>
      </c>
      <c r="C76" s="200">
        <v>10</v>
      </c>
      <c r="D76" s="200"/>
      <c r="E76" s="200"/>
      <c r="F76" s="200"/>
      <c r="G76" s="201"/>
      <c r="H76" s="196"/>
      <c r="I76" s="125" t="s">
        <v>334</v>
      </c>
      <c r="J76" s="200"/>
      <c r="K76" s="201">
        <v>6</v>
      </c>
    </row>
    <row r="77" spans="2:14" s="5" customFormat="1" x14ac:dyDescent="0.25">
      <c r="B77" s="125" t="s">
        <v>306</v>
      </c>
      <c r="C77" s="200"/>
      <c r="D77" s="200"/>
      <c r="E77" s="200"/>
      <c r="F77" s="200">
        <v>9</v>
      </c>
      <c r="G77" s="201"/>
      <c r="H77" s="196"/>
      <c r="I77" s="125" t="s">
        <v>332</v>
      </c>
      <c r="J77" s="200">
        <v>4</v>
      </c>
      <c r="K77" s="201"/>
    </row>
    <row r="78" spans="2:14" s="5" customFormat="1" x14ac:dyDescent="0.25">
      <c r="B78" s="125"/>
      <c r="C78" s="200"/>
      <c r="D78" s="200"/>
      <c r="E78" s="200"/>
      <c r="F78" s="200"/>
      <c r="G78" s="201"/>
      <c r="H78" s="196"/>
      <c r="I78" s="125" t="s">
        <v>333</v>
      </c>
      <c r="J78" s="200">
        <v>1.5</v>
      </c>
      <c r="K78" s="201"/>
    </row>
    <row r="79" spans="2:14" s="5" customFormat="1" x14ac:dyDescent="0.25">
      <c r="B79" s="125"/>
      <c r="C79" s="200"/>
      <c r="D79" s="200"/>
      <c r="E79" s="200"/>
      <c r="F79" s="200"/>
      <c r="G79" s="201"/>
      <c r="H79" s="196"/>
      <c r="I79" s="125" t="s">
        <v>351</v>
      </c>
      <c r="J79" s="200"/>
      <c r="K79" s="201">
        <v>3</v>
      </c>
    </row>
    <row r="80" spans="2:14" s="5" customFormat="1" x14ac:dyDescent="0.25">
      <c r="B80" s="125"/>
      <c r="C80" s="200"/>
      <c r="D80" s="200"/>
      <c r="E80" s="200"/>
      <c r="F80" s="200"/>
      <c r="G80" s="201"/>
      <c r="H80" s="196"/>
      <c r="I80" s="125" t="s">
        <v>330</v>
      </c>
      <c r="J80" s="200"/>
      <c r="K80" s="201">
        <v>5</v>
      </c>
    </row>
    <row r="81" spans="1:14" s="5" customFormat="1" x14ac:dyDescent="0.25">
      <c r="A81" s="120"/>
      <c r="B81" s="126"/>
      <c r="C81" s="200"/>
      <c r="D81" s="200"/>
      <c r="E81" s="200"/>
      <c r="F81" s="200"/>
      <c r="G81" s="201"/>
      <c r="H81" s="196"/>
      <c r="I81" s="125" t="s">
        <v>352</v>
      </c>
      <c r="J81" s="200">
        <v>6</v>
      </c>
      <c r="K81" s="201"/>
    </row>
    <row r="82" spans="1:14" s="5" customFormat="1" x14ac:dyDescent="0.25">
      <c r="B82" s="125"/>
      <c r="C82" s="200"/>
      <c r="D82" s="200"/>
      <c r="E82" s="200"/>
      <c r="F82" s="200"/>
      <c r="G82" s="201"/>
      <c r="H82" s="196"/>
      <c r="I82" s="125"/>
      <c r="J82" s="200"/>
      <c r="K82" s="201"/>
    </row>
    <row r="83" spans="1:14" s="5" customFormat="1" ht="15.75" thickBot="1" x14ac:dyDescent="0.3">
      <c r="B83" s="127"/>
      <c r="C83" s="203"/>
      <c r="D83" s="203"/>
      <c r="E83" s="203"/>
      <c r="F83" s="203"/>
      <c r="G83" s="204"/>
      <c r="H83" s="196"/>
      <c r="I83" s="127"/>
      <c r="J83" s="203"/>
      <c r="K83" s="204"/>
    </row>
    <row r="84" spans="1:14" s="5" customFormat="1" ht="15.75" thickBot="1" x14ac:dyDescent="0.3">
      <c r="B84" s="205" t="s">
        <v>366</v>
      </c>
      <c r="C84" s="206">
        <f>SUM(C74:C83)</f>
        <v>56</v>
      </c>
      <c r="D84" s="206">
        <f t="shared" ref="D84:F84" si="6">SUM(D74:D83)</f>
        <v>0</v>
      </c>
      <c r="E84" s="206">
        <f t="shared" si="6"/>
        <v>0</v>
      </c>
      <c r="F84" s="206">
        <f t="shared" si="6"/>
        <v>9</v>
      </c>
      <c r="G84" s="206">
        <f>SUM(G74:G83)</f>
        <v>0</v>
      </c>
      <c r="H84" s="197"/>
      <c r="I84" s="206"/>
      <c r="J84" s="206">
        <f>SUM(J74:J83)</f>
        <v>31.5</v>
      </c>
      <c r="K84" s="207">
        <f t="shared" ref="K84" si="7">SUM(K74:K83)</f>
        <v>14</v>
      </c>
    </row>
    <row r="85" spans="1:14" s="5" customFormat="1" ht="18" customHeight="1" thickBot="1" x14ac:dyDescent="0.3">
      <c r="B85" s="415"/>
      <c r="C85" s="416"/>
      <c r="D85" s="416"/>
      <c r="E85" s="416"/>
      <c r="F85" s="416"/>
      <c r="G85" s="416"/>
      <c r="H85" s="416"/>
      <c r="I85" s="416"/>
      <c r="J85" s="416"/>
      <c r="K85" s="417"/>
    </row>
    <row r="86" spans="1:14" s="5" customFormat="1" ht="15.75" thickBot="1" x14ac:dyDescent="0.3">
      <c r="B86" s="427" t="s">
        <v>237</v>
      </c>
      <c r="C86" s="428"/>
      <c r="D86" s="429"/>
      <c r="E86" s="430"/>
      <c r="F86" s="430"/>
      <c r="G86" s="430"/>
      <c r="H86" s="430"/>
      <c r="I86" s="430"/>
      <c r="J86" s="430"/>
      <c r="K86" s="431"/>
    </row>
    <row r="87" spans="1:14" s="5" customFormat="1" ht="15.75" thickBot="1" x14ac:dyDescent="0.3">
      <c r="B87" s="421" t="s">
        <v>360</v>
      </c>
      <c r="C87" s="422"/>
      <c r="D87" s="422"/>
      <c r="E87" s="422"/>
      <c r="F87" s="422"/>
      <c r="G87" s="423"/>
      <c r="H87" s="195"/>
      <c r="I87" s="424" t="s">
        <v>361</v>
      </c>
      <c r="J87" s="425"/>
      <c r="K87" s="426"/>
      <c r="L87" s="187"/>
      <c r="M87" s="187"/>
      <c r="N87" s="187"/>
    </row>
    <row r="88" spans="1:14" s="5" customFormat="1" x14ac:dyDescent="0.25">
      <c r="B88" s="405"/>
      <c r="C88" s="432" t="s">
        <v>239</v>
      </c>
      <c r="D88" s="432"/>
      <c r="E88" s="432"/>
      <c r="F88" s="432"/>
      <c r="G88" s="433"/>
      <c r="H88" s="196"/>
      <c r="I88" s="405"/>
      <c r="J88" s="407" t="s">
        <v>239</v>
      </c>
      <c r="K88" s="408"/>
    </row>
    <row r="89" spans="1:14" s="5" customFormat="1" ht="34.5" thickBot="1" x14ac:dyDescent="0.3">
      <c r="B89" s="406"/>
      <c r="C89" s="194" t="s">
        <v>188</v>
      </c>
      <c r="D89" s="116" t="s">
        <v>189</v>
      </c>
      <c r="E89" s="117" t="s">
        <v>190</v>
      </c>
      <c r="F89" s="118" t="s">
        <v>191</v>
      </c>
      <c r="G89" s="119" t="s">
        <v>192</v>
      </c>
      <c r="H89" s="197"/>
      <c r="I89" s="406"/>
      <c r="J89" s="115" t="s">
        <v>321</v>
      </c>
      <c r="K89" s="190" t="s">
        <v>322</v>
      </c>
    </row>
    <row r="90" spans="1:14" s="5" customFormat="1" ht="35.25" thickBot="1" x14ac:dyDescent="0.3">
      <c r="B90" s="198" t="s">
        <v>240</v>
      </c>
      <c r="C90" s="409" t="s">
        <v>238</v>
      </c>
      <c r="D90" s="410"/>
      <c r="E90" s="410"/>
      <c r="F90" s="410"/>
      <c r="G90" s="411"/>
      <c r="H90" s="195"/>
      <c r="I90" s="198" t="s">
        <v>240</v>
      </c>
      <c r="J90" s="409" t="s">
        <v>238</v>
      </c>
      <c r="K90" s="411"/>
    </row>
    <row r="91" spans="1:14" s="5" customFormat="1" x14ac:dyDescent="0.25">
      <c r="B91" s="213" t="s">
        <v>383</v>
      </c>
      <c r="C91" s="214"/>
      <c r="D91" s="214"/>
      <c r="E91" s="214"/>
      <c r="F91" s="214"/>
      <c r="G91" s="215"/>
      <c r="H91" s="196"/>
      <c r="I91" s="125" t="s">
        <v>363</v>
      </c>
      <c r="J91" s="200"/>
      <c r="K91" s="201"/>
    </row>
    <row r="92" spans="1:14" s="5" customFormat="1" x14ac:dyDescent="0.25">
      <c r="B92" s="125" t="s">
        <v>241</v>
      </c>
      <c r="C92" s="200">
        <v>40</v>
      </c>
      <c r="D92" s="200"/>
      <c r="E92" s="200"/>
      <c r="F92" s="200"/>
      <c r="G92" s="201"/>
      <c r="H92" s="196"/>
      <c r="I92" s="125" t="s">
        <v>329</v>
      </c>
      <c r="J92" s="200">
        <v>24</v>
      </c>
      <c r="K92" s="201"/>
    </row>
    <row r="93" spans="1:14" s="5" customFormat="1" x14ac:dyDescent="0.25">
      <c r="B93" s="126" t="s">
        <v>252</v>
      </c>
      <c r="C93" s="200">
        <v>18</v>
      </c>
      <c r="D93" s="200"/>
      <c r="E93" s="200"/>
      <c r="F93" s="200"/>
      <c r="G93" s="201"/>
      <c r="H93" s="196"/>
      <c r="I93" s="125" t="s">
        <v>334</v>
      </c>
      <c r="J93" s="200"/>
      <c r="K93" s="201">
        <v>6</v>
      </c>
    </row>
    <row r="94" spans="1:14" s="5" customFormat="1" x14ac:dyDescent="0.25">
      <c r="B94" s="125" t="s">
        <v>306</v>
      </c>
      <c r="C94" s="200"/>
      <c r="D94" s="200"/>
      <c r="E94" s="200"/>
      <c r="F94" s="200">
        <v>9</v>
      </c>
      <c r="G94" s="201"/>
      <c r="H94" s="196"/>
      <c r="I94" s="125" t="s">
        <v>332</v>
      </c>
      <c r="J94" s="200">
        <v>4</v>
      </c>
      <c r="K94" s="201"/>
    </row>
    <row r="95" spans="1:14" s="5" customFormat="1" x14ac:dyDescent="0.25">
      <c r="B95" s="125"/>
      <c r="C95" s="200"/>
      <c r="D95" s="200"/>
      <c r="E95" s="200"/>
      <c r="F95" s="200"/>
      <c r="G95" s="201"/>
      <c r="H95" s="196"/>
      <c r="I95" s="125" t="s">
        <v>333</v>
      </c>
      <c r="J95" s="200">
        <v>1.5</v>
      </c>
      <c r="K95" s="201"/>
    </row>
    <row r="96" spans="1:14" s="5" customFormat="1" x14ac:dyDescent="0.25">
      <c r="B96" s="125"/>
      <c r="C96" s="200"/>
      <c r="D96" s="200"/>
      <c r="E96" s="200"/>
      <c r="F96" s="200"/>
      <c r="G96" s="201"/>
      <c r="H96" s="196"/>
      <c r="I96" s="125" t="s">
        <v>351</v>
      </c>
      <c r="J96" s="200"/>
      <c r="K96" s="201">
        <v>3</v>
      </c>
    </row>
    <row r="97" spans="1:11" s="5" customFormat="1" x14ac:dyDescent="0.25">
      <c r="B97" s="125"/>
      <c r="C97" s="200"/>
      <c r="D97" s="200"/>
      <c r="E97" s="200"/>
      <c r="F97" s="200"/>
      <c r="G97" s="201"/>
      <c r="H97" s="196"/>
      <c r="I97" s="125" t="s">
        <v>330</v>
      </c>
      <c r="J97" s="200"/>
      <c r="K97" s="201">
        <v>5</v>
      </c>
    </row>
    <row r="98" spans="1:11" s="5" customFormat="1" x14ac:dyDescent="0.25">
      <c r="A98" s="120"/>
      <c r="B98" s="126"/>
      <c r="C98" s="200"/>
      <c r="D98" s="200"/>
      <c r="E98" s="200"/>
      <c r="F98" s="200"/>
      <c r="G98" s="201"/>
      <c r="H98" s="196"/>
      <c r="I98" s="125" t="s">
        <v>352</v>
      </c>
      <c r="J98" s="200">
        <v>6</v>
      </c>
      <c r="K98" s="201"/>
    </row>
    <row r="99" spans="1:11" s="5" customFormat="1" x14ac:dyDescent="0.25">
      <c r="B99" s="125"/>
      <c r="C99" s="200"/>
      <c r="D99" s="200"/>
      <c r="E99" s="200"/>
      <c r="F99" s="200"/>
      <c r="G99" s="201"/>
      <c r="H99" s="196"/>
      <c r="I99" s="125"/>
      <c r="J99" s="200"/>
      <c r="K99" s="201"/>
    </row>
    <row r="100" spans="1:11" s="5" customFormat="1" ht="15.75" thickBot="1" x14ac:dyDescent="0.3">
      <c r="B100" s="127"/>
      <c r="C100" s="203"/>
      <c r="D100" s="203"/>
      <c r="E100" s="203"/>
      <c r="F100" s="203"/>
      <c r="G100" s="204"/>
      <c r="H100" s="196"/>
      <c r="I100" s="127"/>
      <c r="J100" s="203"/>
      <c r="K100" s="204"/>
    </row>
    <row r="101" spans="1:11" s="5" customFormat="1" ht="15.75" thickBot="1" x14ac:dyDescent="0.3">
      <c r="B101" s="205" t="s">
        <v>366</v>
      </c>
      <c r="C101" s="206">
        <f>SUM(C91:C100)</f>
        <v>58</v>
      </c>
      <c r="D101" s="206">
        <f t="shared" ref="D101:F101" si="8">SUM(D91:D100)</f>
        <v>0</v>
      </c>
      <c r="E101" s="206">
        <f t="shared" si="8"/>
        <v>0</v>
      </c>
      <c r="F101" s="206">
        <f t="shared" si="8"/>
        <v>9</v>
      </c>
      <c r="G101" s="206">
        <f>SUM(G91:G100)</f>
        <v>0</v>
      </c>
      <c r="H101" s="197"/>
      <c r="I101" s="206"/>
      <c r="J101" s="206">
        <f>SUM(J91:J100)</f>
        <v>35.5</v>
      </c>
      <c r="K101" s="207">
        <f t="shared" ref="K101" si="9">SUM(K91:K100)</f>
        <v>14</v>
      </c>
    </row>
    <row r="102" spans="1:11" s="5" customFormat="1" ht="18" customHeight="1" thickBot="1" x14ac:dyDescent="0.3">
      <c r="B102" s="415"/>
      <c r="C102" s="416"/>
      <c r="D102" s="416"/>
      <c r="E102" s="416"/>
      <c r="F102" s="416"/>
      <c r="G102" s="416"/>
      <c r="H102" s="416"/>
      <c r="I102" s="416"/>
      <c r="J102" s="416"/>
      <c r="K102" s="417"/>
    </row>
    <row r="103" spans="1:11" s="5" customFormat="1" x14ac:dyDescent="0.25">
      <c r="B103" s="385"/>
      <c r="C103" s="386"/>
      <c r="D103" s="386"/>
      <c r="E103" s="386"/>
      <c r="F103" s="386"/>
      <c r="G103" s="386"/>
      <c r="H103" s="386"/>
      <c r="I103" s="386"/>
      <c r="J103" s="386"/>
      <c r="K103" s="387"/>
    </row>
    <row r="104" spans="1:11" s="5" customFormat="1" ht="15.75" thickBot="1" x14ac:dyDescent="0.3">
      <c r="B104" s="388"/>
      <c r="C104" s="389"/>
      <c r="D104" s="389"/>
      <c r="E104" s="389"/>
      <c r="F104" s="389"/>
      <c r="G104" s="389"/>
      <c r="H104" s="389"/>
      <c r="I104" s="389"/>
      <c r="J104" s="389"/>
      <c r="K104" s="390"/>
    </row>
    <row r="105" spans="1:11" s="5" customFormat="1" ht="15.75" thickBot="1" x14ac:dyDescent="0.3">
      <c r="B105" s="391" t="s">
        <v>374</v>
      </c>
      <c r="C105" s="392"/>
      <c r="D105" s="392"/>
      <c r="E105" s="392"/>
      <c r="F105" s="392"/>
      <c r="G105" s="392"/>
      <c r="H105" s="392"/>
      <c r="I105" s="392"/>
      <c r="J105" s="392"/>
      <c r="K105" s="393"/>
    </row>
    <row r="106" spans="1:11" s="5" customFormat="1" ht="18" customHeight="1" x14ac:dyDescent="0.25">
      <c r="B106" s="418"/>
      <c r="C106" s="419"/>
      <c r="D106" s="419"/>
      <c r="E106" s="419"/>
      <c r="F106" s="419"/>
      <c r="G106" s="419"/>
      <c r="H106" s="419"/>
      <c r="I106" s="419"/>
      <c r="J106" s="419"/>
      <c r="K106" s="420"/>
    </row>
    <row r="107" spans="1:11" s="5" customFormat="1" x14ac:dyDescent="0.25">
      <c r="B107" s="394" t="s">
        <v>375</v>
      </c>
      <c r="C107" s="395"/>
      <c r="D107" s="395"/>
      <c r="E107" s="395"/>
      <c r="F107" s="395"/>
      <c r="G107" s="395"/>
      <c r="H107" s="395"/>
      <c r="I107" s="395"/>
      <c r="J107" s="395"/>
      <c r="K107" s="396"/>
    </row>
    <row r="108" spans="1:11" s="5" customFormat="1" ht="15.75" thickBot="1" x14ac:dyDescent="0.3">
      <c r="B108" s="189"/>
      <c r="C108" s="191">
        <f>C33+C50+C67+C84+C101</f>
        <v>377</v>
      </c>
      <c r="D108" s="397"/>
      <c r="E108" s="397"/>
      <c r="F108" s="397"/>
      <c r="G108" s="397"/>
      <c r="H108" s="397"/>
      <c r="I108" s="397"/>
      <c r="J108" s="397"/>
      <c r="K108" s="398"/>
    </row>
    <row r="109" spans="1:11" s="5" customFormat="1" x14ac:dyDescent="0.25">
      <c r="B109" s="394" t="s">
        <v>376</v>
      </c>
      <c r="C109" s="395"/>
      <c r="D109" s="395"/>
      <c r="E109" s="395"/>
      <c r="F109" s="395"/>
      <c r="G109" s="395"/>
      <c r="H109" s="395"/>
      <c r="I109" s="395"/>
      <c r="J109" s="395"/>
      <c r="K109" s="396"/>
    </row>
    <row r="110" spans="1:11" s="5" customFormat="1" ht="15.75" thickBot="1" x14ac:dyDescent="0.3">
      <c r="B110" s="399"/>
      <c r="C110" s="454"/>
      <c r="D110" s="455">
        <f>SUM(D33:G33,D50:G50,D67:G67,D84:G84,D101:G101)</f>
        <v>128</v>
      </c>
      <c r="E110" s="456"/>
      <c r="F110" s="456"/>
      <c r="G110" s="457"/>
      <c r="H110" s="399"/>
      <c r="I110" s="400"/>
      <c r="J110" s="400"/>
      <c r="K110" s="401"/>
    </row>
    <row r="111" spans="1:11" s="5" customFormat="1" x14ac:dyDescent="0.25">
      <c r="B111" s="394" t="s">
        <v>377</v>
      </c>
      <c r="C111" s="395"/>
      <c r="D111" s="395"/>
      <c r="E111" s="395"/>
      <c r="F111" s="395"/>
      <c r="G111" s="395"/>
      <c r="H111" s="395"/>
      <c r="I111" s="395"/>
      <c r="J111" s="395"/>
      <c r="K111" s="396"/>
    </row>
    <row r="112" spans="1:11" s="5" customFormat="1" ht="15.75" thickBot="1" x14ac:dyDescent="0.3">
      <c r="B112" s="402"/>
      <c r="C112" s="403"/>
      <c r="D112" s="403"/>
      <c r="E112" s="403"/>
      <c r="F112" s="403"/>
      <c r="G112" s="403"/>
      <c r="H112" s="403"/>
      <c r="I112" s="404"/>
      <c r="J112" s="219">
        <f>J33+J50+J67+J84+J101</f>
        <v>364.5</v>
      </c>
      <c r="K112" s="220"/>
    </row>
    <row r="113" spans="1:11" s="5" customFormat="1" x14ac:dyDescent="0.25">
      <c r="B113" s="394" t="s">
        <v>378</v>
      </c>
      <c r="C113" s="395"/>
      <c r="D113" s="395"/>
      <c r="E113" s="395"/>
      <c r="F113" s="395"/>
      <c r="G113" s="395"/>
      <c r="H113" s="395"/>
      <c r="I113" s="395"/>
      <c r="J113" s="395"/>
      <c r="K113" s="396"/>
    </row>
    <row r="114" spans="1:11" s="5" customFormat="1" ht="15.75" thickBot="1" x14ac:dyDescent="0.3">
      <c r="B114" s="402"/>
      <c r="C114" s="403"/>
      <c r="D114" s="403"/>
      <c r="E114" s="403"/>
      <c r="F114" s="403"/>
      <c r="G114" s="403"/>
      <c r="H114" s="403"/>
      <c r="I114" s="403"/>
      <c r="J114" s="404"/>
      <c r="K114" s="218">
        <f>K33+K50+K67+K84+K101</f>
        <v>182</v>
      </c>
    </row>
    <row r="115" spans="1:11" s="5" customFormat="1" ht="18" customHeight="1" thickBot="1" x14ac:dyDescent="0.3">
      <c r="B115" s="415"/>
      <c r="C115" s="416"/>
      <c r="D115" s="416"/>
      <c r="E115" s="416"/>
      <c r="F115" s="416"/>
      <c r="G115" s="416"/>
      <c r="H115" s="416"/>
      <c r="I115" s="416"/>
      <c r="J115" s="416"/>
      <c r="K115" s="417"/>
    </row>
    <row r="116" spans="1:11" s="5" customFormat="1" x14ac:dyDescent="0.25">
      <c r="B116" s="378" t="s">
        <v>379</v>
      </c>
      <c r="C116" s="378"/>
      <c r="D116" s="378"/>
      <c r="E116" s="378"/>
      <c r="F116" s="378"/>
      <c r="G116" s="378"/>
      <c r="H116" s="378"/>
      <c r="I116" s="378"/>
      <c r="J116" s="378"/>
      <c r="K116" s="378"/>
    </row>
    <row r="117" spans="1:11" s="5" customFormat="1" ht="48.75" customHeight="1" x14ac:dyDescent="0.25">
      <c r="B117" s="124"/>
      <c r="C117" s="221">
        <f>(J112+0.6*K114)/(C108+0.6*D110)</f>
        <v>1.0438519171441163</v>
      </c>
      <c r="D117" s="453" t="s">
        <v>380</v>
      </c>
      <c r="E117" s="453"/>
      <c r="F117" s="453"/>
      <c r="G117" s="453"/>
    </row>
    <row r="118" spans="1:11" x14ac:dyDescent="0.25">
      <c r="A118" s="5"/>
      <c r="B118" s="124"/>
      <c r="C118" s="124"/>
      <c r="D118" s="5"/>
      <c r="E118" s="5"/>
      <c r="F118" s="5"/>
      <c r="G118" s="5"/>
      <c r="H118" s="5"/>
    </row>
    <row r="119" spans="1:11" x14ac:dyDescent="0.25">
      <c r="C119" s="461" t="s">
        <v>207</v>
      </c>
      <c r="D119" s="461"/>
      <c r="E119" s="461"/>
      <c r="F119" s="461"/>
    </row>
  </sheetData>
  <sheetProtection password="B63B" sheet="1" objects="1" scenarios="1"/>
  <protectedRanges>
    <protectedRange sqref="F10:F14 F16 J10:J14 D18 B23:G32 I23:K32 D35 B40:G49 I40:K49 D52 B57:G66 I57:K66 D69 B74:G83 I74:K83 D86 B91:G100 I91:K100" name="Intervallo1"/>
  </protectedRanges>
  <mergeCells count="85">
    <mergeCell ref="C119:F119"/>
    <mergeCell ref="B3:K3"/>
    <mergeCell ref="B4:K4"/>
    <mergeCell ref="I8:K8"/>
    <mergeCell ref="B16:E16"/>
    <mergeCell ref="B17:K17"/>
    <mergeCell ref="B18:C18"/>
    <mergeCell ref="D18:K18"/>
    <mergeCell ref="B19:G19"/>
    <mergeCell ref="I19:K19"/>
    <mergeCell ref="B6:E6"/>
    <mergeCell ref="B7:E7"/>
    <mergeCell ref="F7:G7"/>
    <mergeCell ref="B9:G9"/>
    <mergeCell ref="F15:G15"/>
    <mergeCell ref="B36:G36"/>
    <mergeCell ref="I36:K36"/>
    <mergeCell ref="B37:B38"/>
    <mergeCell ref="C37:G37"/>
    <mergeCell ref="I37:I38"/>
    <mergeCell ref="J37:K37"/>
    <mergeCell ref="J20:K20"/>
    <mergeCell ref="C22:G22"/>
    <mergeCell ref="J22:K22"/>
    <mergeCell ref="B34:K34"/>
    <mergeCell ref="B35:C35"/>
    <mergeCell ref="D35:K35"/>
    <mergeCell ref="B20:B21"/>
    <mergeCell ref="C20:G20"/>
    <mergeCell ref="I20:I21"/>
    <mergeCell ref="C90:G90"/>
    <mergeCell ref="C39:G39"/>
    <mergeCell ref="J39:K39"/>
    <mergeCell ref="B51:K51"/>
    <mergeCell ref="B52:C52"/>
    <mergeCell ref="D52:K52"/>
    <mergeCell ref="B53:G53"/>
    <mergeCell ref="I53:K53"/>
    <mergeCell ref="B54:B55"/>
    <mergeCell ref="C54:G54"/>
    <mergeCell ref="I54:I55"/>
    <mergeCell ref="J54:K54"/>
    <mergeCell ref="B70:G70"/>
    <mergeCell ref="I70:K70"/>
    <mergeCell ref="B71:B72"/>
    <mergeCell ref="C71:G71"/>
    <mergeCell ref="I71:I72"/>
    <mergeCell ref="J71:K71"/>
    <mergeCell ref="C56:G56"/>
    <mergeCell ref="J56:K56"/>
    <mergeCell ref="B68:K68"/>
    <mergeCell ref="B69:C69"/>
    <mergeCell ref="D69:K69"/>
    <mergeCell ref="B109:K109"/>
    <mergeCell ref="C73:G73"/>
    <mergeCell ref="J73:K73"/>
    <mergeCell ref="B85:K85"/>
    <mergeCell ref="B86:C86"/>
    <mergeCell ref="D86:K86"/>
    <mergeCell ref="B87:G87"/>
    <mergeCell ref="I87:K87"/>
    <mergeCell ref="B88:B89"/>
    <mergeCell ref="C88:G88"/>
    <mergeCell ref="I88:I89"/>
    <mergeCell ref="J88:K88"/>
    <mergeCell ref="B102:K102"/>
    <mergeCell ref="B103:K104"/>
    <mergeCell ref="J90:K90"/>
    <mergeCell ref="B105:K105"/>
    <mergeCell ref="B106:K106"/>
    <mergeCell ref="B107:K107"/>
    <mergeCell ref="D117:G117"/>
    <mergeCell ref="B2:K2"/>
    <mergeCell ref="B5:K5"/>
    <mergeCell ref="I9:K9"/>
    <mergeCell ref="B110:C110"/>
    <mergeCell ref="D110:G110"/>
    <mergeCell ref="H110:K110"/>
    <mergeCell ref="B111:K111"/>
    <mergeCell ref="B112:I112"/>
    <mergeCell ref="B113:K113"/>
    <mergeCell ref="B114:J114"/>
    <mergeCell ref="B115:K115"/>
    <mergeCell ref="B116:K116"/>
    <mergeCell ref="D108:K108"/>
  </mergeCells>
  <conditionalFormatting sqref="C117">
    <cfRule type="cellIs" dxfId="20" priority="1" operator="greaterThan">
      <formula>0.25</formula>
    </cfRule>
  </conditionalFormatting>
  <dataValidations count="3">
    <dataValidation type="whole" operator="greaterThan" allowBlank="1" showInputMessage="1" showErrorMessage="1" sqref="F6 F8">
      <formula1>0</formula1>
    </dataValidation>
    <dataValidation type="decimal" operator="lessThanOrEqual" allowBlank="1" showInputMessage="1" showErrorMessage="1" sqref="H117">
      <formula1>0.25</formula1>
    </dataValidation>
    <dataValidation type="whole" operator="greaterThanOrEqual" allowBlank="1" showInputMessage="1" showErrorMessage="1" sqref="F10:F14">
      <formula1>0</formula1>
    </dataValidation>
  </dataValidations>
  <hyperlinks>
    <hyperlink ref="C119:F119" location="'1c. Su_futuro'!A1" display="PASSA AL FOGLIO SUCCESSIVO"/>
  </hyperlinks>
  <pageMargins left="0.7" right="0.7" top="0.75" bottom="0.75" header="0.3" footer="0.3"/>
  <pageSetup paperSize="9" scale="55" orientation="portrait" r:id="rId1"/>
  <rowBreaks count="1" manualBreakCount="1">
    <brk id="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N119"/>
  <sheetViews>
    <sheetView view="pageBreakPreview" topLeftCell="A13" zoomScaleNormal="145" zoomScaleSheetLayoutView="100" workbookViewId="0">
      <selection activeCell="K45" sqref="K45"/>
    </sheetView>
  </sheetViews>
  <sheetFormatPr defaultRowHeight="15" x14ac:dyDescent="0.25"/>
  <cols>
    <col min="1" max="1" width="19" customWidth="1"/>
    <col min="2" max="2" width="18.42578125" customWidth="1"/>
    <col min="3" max="3" width="13" customWidth="1"/>
    <col min="4" max="4" width="13.28515625" customWidth="1"/>
    <col min="5" max="5" width="12.85546875" customWidth="1"/>
    <col min="6" max="7" width="11.7109375" customWidth="1"/>
    <col min="8" max="8" width="24.42578125" customWidth="1"/>
    <col min="9" max="9" width="16" customWidth="1"/>
    <col min="10" max="10" width="12.85546875" customWidth="1"/>
    <col min="11" max="11" width="11.7109375" customWidth="1"/>
    <col min="249" max="249" width="12.7109375" customWidth="1"/>
    <col min="250" max="254" width="11.7109375" customWidth="1"/>
    <col min="505" max="505" width="12.7109375" customWidth="1"/>
    <col min="506" max="510" width="11.7109375" customWidth="1"/>
    <col min="761" max="761" width="12.7109375" customWidth="1"/>
    <col min="762" max="766" width="11.7109375" customWidth="1"/>
    <col min="1017" max="1017" width="12.7109375" customWidth="1"/>
    <col min="1018" max="1022" width="11.7109375" customWidth="1"/>
    <col min="1273" max="1273" width="12.7109375" customWidth="1"/>
    <col min="1274" max="1278" width="11.7109375" customWidth="1"/>
    <col min="1529" max="1529" width="12.7109375" customWidth="1"/>
    <col min="1530" max="1534" width="11.7109375" customWidth="1"/>
    <col min="1785" max="1785" width="12.7109375" customWidth="1"/>
    <col min="1786" max="1790" width="11.7109375" customWidth="1"/>
    <col min="2041" max="2041" width="12.7109375" customWidth="1"/>
    <col min="2042" max="2046" width="11.7109375" customWidth="1"/>
    <col min="2297" max="2297" width="12.7109375" customWidth="1"/>
    <col min="2298" max="2302" width="11.7109375" customWidth="1"/>
    <col min="2553" max="2553" width="12.7109375" customWidth="1"/>
    <col min="2554" max="2558" width="11.7109375" customWidth="1"/>
    <col min="2809" max="2809" width="12.7109375" customWidth="1"/>
    <col min="2810" max="2814" width="11.7109375" customWidth="1"/>
    <col min="3065" max="3065" width="12.7109375" customWidth="1"/>
    <col min="3066" max="3070" width="11.7109375" customWidth="1"/>
    <col min="3321" max="3321" width="12.7109375" customWidth="1"/>
    <col min="3322" max="3326" width="11.7109375" customWidth="1"/>
    <col min="3577" max="3577" width="12.7109375" customWidth="1"/>
    <col min="3578" max="3582" width="11.7109375" customWidth="1"/>
    <col min="3833" max="3833" width="12.7109375" customWidth="1"/>
    <col min="3834" max="3838" width="11.7109375" customWidth="1"/>
    <col min="4089" max="4089" width="12.7109375" customWidth="1"/>
    <col min="4090" max="4094" width="11.7109375" customWidth="1"/>
    <col min="4345" max="4345" width="12.7109375" customWidth="1"/>
    <col min="4346" max="4350" width="11.7109375" customWidth="1"/>
    <col min="4601" max="4601" width="12.7109375" customWidth="1"/>
    <col min="4602" max="4606" width="11.7109375" customWidth="1"/>
    <col min="4857" max="4857" width="12.7109375" customWidth="1"/>
    <col min="4858" max="4862" width="11.7109375" customWidth="1"/>
    <col min="5113" max="5113" width="12.7109375" customWidth="1"/>
    <col min="5114" max="5118" width="11.7109375" customWidth="1"/>
    <col min="5369" max="5369" width="12.7109375" customWidth="1"/>
    <col min="5370" max="5374" width="11.7109375" customWidth="1"/>
    <col min="5625" max="5625" width="12.7109375" customWidth="1"/>
    <col min="5626" max="5630" width="11.7109375" customWidth="1"/>
    <col min="5881" max="5881" width="12.7109375" customWidth="1"/>
    <col min="5882" max="5886" width="11.7109375" customWidth="1"/>
    <col min="6137" max="6137" width="12.7109375" customWidth="1"/>
    <col min="6138" max="6142" width="11.7109375" customWidth="1"/>
    <col min="6393" max="6393" width="12.7109375" customWidth="1"/>
    <col min="6394" max="6398" width="11.7109375" customWidth="1"/>
    <col min="6649" max="6649" width="12.7109375" customWidth="1"/>
    <col min="6650" max="6654" width="11.7109375" customWidth="1"/>
    <col min="6905" max="6905" width="12.7109375" customWidth="1"/>
    <col min="6906" max="6910" width="11.7109375" customWidth="1"/>
    <col min="7161" max="7161" width="12.7109375" customWidth="1"/>
    <col min="7162" max="7166" width="11.7109375" customWidth="1"/>
    <col min="7417" max="7417" width="12.7109375" customWidth="1"/>
    <col min="7418" max="7422" width="11.7109375" customWidth="1"/>
    <col min="7673" max="7673" width="12.7109375" customWidth="1"/>
    <col min="7674" max="7678" width="11.7109375" customWidth="1"/>
    <col min="7929" max="7929" width="12.7109375" customWidth="1"/>
    <col min="7930" max="7934" width="11.7109375" customWidth="1"/>
    <col min="8185" max="8185" width="12.7109375" customWidth="1"/>
    <col min="8186" max="8190" width="11.7109375" customWidth="1"/>
    <col min="8441" max="8441" width="12.7109375" customWidth="1"/>
    <col min="8442" max="8446" width="11.7109375" customWidth="1"/>
    <col min="8697" max="8697" width="12.7109375" customWidth="1"/>
    <col min="8698" max="8702" width="11.7109375" customWidth="1"/>
    <col min="8953" max="8953" width="12.7109375" customWidth="1"/>
    <col min="8954" max="8958" width="11.7109375" customWidth="1"/>
    <col min="9209" max="9209" width="12.7109375" customWidth="1"/>
    <col min="9210" max="9214" width="11.7109375" customWidth="1"/>
    <col min="9465" max="9465" width="12.7109375" customWidth="1"/>
    <col min="9466" max="9470" width="11.7109375" customWidth="1"/>
    <col min="9721" max="9721" width="12.7109375" customWidth="1"/>
    <col min="9722" max="9726" width="11.7109375" customWidth="1"/>
    <col min="9977" max="9977" width="12.7109375" customWidth="1"/>
    <col min="9978" max="9982" width="11.7109375" customWidth="1"/>
    <col min="10233" max="10233" width="12.7109375" customWidth="1"/>
    <col min="10234" max="10238" width="11.7109375" customWidth="1"/>
    <col min="10489" max="10489" width="12.7109375" customWidth="1"/>
    <col min="10490" max="10494" width="11.7109375" customWidth="1"/>
    <col min="10745" max="10745" width="12.7109375" customWidth="1"/>
    <col min="10746" max="10750" width="11.7109375" customWidth="1"/>
    <col min="11001" max="11001" width="12.7109375" customWidth="1"/>
    <col min="11002" max="11006" width="11.7109375" customWidth="1"/>
    <col min="11257" max="11257" width="12.7109375" customWidth="1"/>
    <col min="11258" max="11262" width="11.7109375" customWidth="1"/>
    <col min="11513" max="11513" width="12.7109375" customWidth="1"/>
    <col min="11514" max="11518" width="11.7109375" customWidth="1"/>
    <col min="11769" max="11769" width="12.7109375" customWidth="1"/>
    <col min="11770" max="11774" width="11.7109375" customWidth="1"/>
    <col min="12025" max="12025" width="12.7109375" customWidth="1"/>
    <col min="12026" max="12030" width="11.7109375" customWidth="1"/>
    <col min="12281" max="12281" width="12.7109375" customWidth="1"/>
    <col min="12282" max="12286" width="11.7109375" customWidth="1"/>
    <col min="12537" max="12537" width="12.7109375" customWidth="1"/>
    <col min="12538" max="12542" width="11.7109375" customWidth="1"/>
    <col min="12793" max="12793" width="12.7109375" customWidth="1"/>
    <col min="12794" max="12798" width="11.7109375" customWidth="1"/>
    <col min="13049" max="13049" width="12.7109375" customWidth="1"/>
    <col min="13050" max="13054" width="11.7109375" customWidth="1"/>
    <col min="13305" max="13305" width="12.7109375" customWidth="1"/>
    <col min="13306" max="13310" width="11.7109375" customWidth="1"/>
    <col min="13561" max="13561" width="12.7109375" customWidth="1"/>
    <col min="13562" max="13566" width="11.7109375" customWidth="1"/>
    <col min="13817" max="13817" width="12.7109375" customWidth="1"/>
    <col min="13818" max="13822" width="11.7109375" customWidth="1"/>
    <col min="14073" max="14073" width="12.7109375" customWidth="1"/>
    <col min="14074" max="14078" width="11.7109375" customWidth="1"/>
    <col min="14329" max="14329" width="12.7109375" customWidth="1"/>
    <col min="14330" max="14334" width="11.7109375" customWidth="1"/>
    <col min="14585" max="14585" width="12.7109375" customWidth="1"/>
    <col min="14586" max="14590" width="11.7109375" customWidth="1"/>
    <col min="14841" max="14841" width="12.7109375" customWidth="1"/>
    <col min="14842" max="14846" width="11.7109375" customWidth="1"/>
    <col min="15097" max="15097" width="12.7109375" customWidth="1"/>
    <col min="15098" max="15102" width="11.7109375" customWidth="1"/>
    <col min="15353" max="15353" width="12.7109375" customWidth="1"/>
    <col min="15354" max="15358" width="11.7109375" customWidth="1"/>
    <col min="15609" max="15609" width="12.7109375" customWidth="1"/>
    <col min="15610" max="15614" width="11.7109375" customWidth="1"/>
    <col min="15865" max="15865" width="12.7109375" customWidth="1"/>
    <col min="15866" max="15870" width="11.7109375" customWidth="1"/>
    <col min="16121" max="16121" width="12.7109375" customWidth="1"/>
    <col min="16122" max="16126" width="11.7109375" customWidth="1"/>
  </cols>
  <sheetData>
    <row r="1" spans="1:11" ht="15.75" thickBot="1" x14ac:dyDescent="0.3">
      <c r="A1" s="5"/>
      <c r="B1" s="5"/>
      <c r="C1" s="5"/>
      <c r="D1" s="5"/>
      <c r="E1" s="5"/>
      <c r="F1" s="5"/>
      <c r="G1" s="5"/>
      <c r="H1" s="5"/>
    </row>
    <row r="2" spans="1:11" x14ac:dyDescent="0.25">
      <c r="A2" s="5"/>
      <c r="B2" s="440" t="s">
        <v>324</v>
      </c>
      <c r="C2" s="441"/>
      <c r="D2" s="441"/>
      <c r="E2" s="441"/>
      <c r="F2" s="441"/>
      <c r="G2" s="441"/>
      <c r="H2" s="441"/>
      <c r="I2" s="441"/>
      <c r="J2" s="441"/>
      <c r="K2" s="442"/>
    </row>
    <row r="3" spans="1:11" ht="15.75" thickBot="1" x14ac:dyDescent="0.3">
      <c r="A3" s="5"/>
      <c r="B3" s="412" t="s">
        <v>424</v>
      </c>
      <c r="C3" s="413"/>
      <c r="D3" s="413"/>
      <c r="E3" s="413"/>
      <c r="F3" s="413"/>
      <c r="G3" s="413"/>
      <c r="H3" s="413"/>
      <c r="I3" s="413"/>
      <c r="J3" s="413"/>
      <c r="K3" s="414"/>
    </row>
    <row r="4" spans="1:11" ht="210" customHeight="1" thickBot="1" x14ac:dyDescent="0.3">
      <c r="A4" s="5"/>
      <c r="B4" s="437" t="s">
        <v>394</v>
      </c>
      <c r="C4" s="438"/>
      <c r="D4" s="438"/>
      <c r="E4" s="438"/>
      <c r="F4" s="438"/>
      <c r="G4" s="438"/>
      <c r="H4" s="438"/>
      <c r="I4" s="438"/>
      <c r="J4" s="438"/>
      <c r="K4" s="439"/>
    </row>
    <row r="5" spans="1:11" s="5" customFormat="1" ht="15.75" thickBot="1" x14ac:dyDescent="0.3">
      <c r="A5" s="20"/>
      <c r="B5" s="379" t="s">
        <v>194</v>
      </c>
      <c r="C5" s="380"/>
      <c r="D5" s="380"/>
      <c r="E5" s="380"/>
      <c r="F5" s="380"/>
      <c r="G5" s="380"/>
      <c r="H5" s="380"/>
      <c r="I5" s="380"/>
      <c r="J5" s="380"/>
      <c r="K5" s="381"/>
    </row>
    <row r="6" spans="1:11" s="5" customFormat="1" ht="18" customHeight="1" x14ac:dyDescent="0.25">
      <c r="B6" s="445" t="s">
        <v>317</v>
      </c>
      <c r="C6" s="446"/>
      <c r="D6" s="446"/>
      <c r="E6" s="447"/>
      <c r="F6" s="182">
        <f>F8+F16</f>
        <v>11</v>
      </c>
      <c r="G6" s="222"/>
      <c r="H6" s="222"/>
      <c r="I6" s="222"/>
      <c r="J6" s="222"/>
      <c r="K6" s="114"/>
    </row>
    <row r="7" spans="1:11" s="5" customFormat="1" ht="18" customHeight="1" x14ac:dyDescent="0.25">
      <c r="B7" s="434" t="s">
        <v>318</v>
      </c>
      <c r="C7" s="435"/>
      <c r="D7" s="435"/>
      <c r="E7" s="436"/>
      <c r="F7" s="443"/>
      <c r="G7" s="444"/>
      <c r="H7" s="223"/>
      <c r="I7" s="223"/>
      <c r="J7" s="223"/>
      <c r="K7" s="121"/>
    </row>
    <row r="8" spans="1:11" s="5" customFormat="1" ht="27.75" customHeight="1" x14ac:dyDescent="0.25">
      <c r="B8" s="184" t="s">
        <v>319</v>
      </c>
      <c r="C8" s="185"/>
      <c r="D8" s="185"/>
      <c r="E8" s="186"/>
      <c r="F8" s="183">
        <f>SUM(F10:F14)</f>
        <v>6</v>
      </c>
      <c r="G8" s="223"/>
      <c r="H8" s="223"/>
      <c r="I8" s="451" t="s">
        <v>384</v>
      </c>
      <c r="J8" s="383"/>
      <c r="K8" s="384"/>
    </row>
    <row r="9" spans="1:11" s="5" customFormat="1" ht="18" customHeight="1" x14ac:dyDescent="0.25">
      <c r="B9" s="434" t="s">
        <v>325</v>
      </c>
      <c r="C9" s="435"/>
      <c r="D9" s="435"/>
      <c r="E9" s="435"/>
      <c r="F9" s="435"/>
      <c r="G9" s="436"/>
      <c r="H9" s="223"/>
      <c r="I9" s="382" t="s">
        <v>395</v>
      </c>
      <c r="J9" s="383"/>
      <c r="K9" s="384"/>
    </row>
    <row r="10" spans="1:11" s="5" customFormat="1" ht="18" customHeight="1" x14ac:dyDescent="0.25">
      <c r="B10" s="184"/>
      <c r="C10" s="185" t="s">
        <v>355</v>
      </c>
      <c r="D10" s="185"/>
      <c r="E10" s="186"/>
      <c r="F10" s="122">
        <v>5</v>
      </c>
      <c r="G10" s="223"/>
      <c r="H10" s="223"/>
      <c r="I10" s="223"/>
      <c r="J10" s="227">
        <f>C33+C67+C84+C101</f>
        <v>289</v>
      </c>
      <c r="K10" s="121"/>
    </row>
    <row r="11" spans="1:11" s="5" customFormat="1" ht="18" customHeight="1" x14ac:dyDescent="0.25">
      <c r="B11" s="184"/>
      <c r="C11" s="185" t="s">
        <v>356</v>
      </c>
      <c r="D11" s="185"/>
      <c r="E11" s="186"/>
      <c r="F11" s="122">
        <v>1</v>
      </c>
      <c r="G11" s="223"/>
      <c r="H11" s="223"/>
      <c r="I11" s="223"/>
      <c r="J11" s="227">
        <f>C50</f>
        <v>118</v>
      </c>
      <c r="K11" s="121"/>
    </row>
    <row r="12" spans="1:11" s="5" customFormat="1" ht="18" customHeight="1" x14ac:dyDescent="0.25">
      <c r="B12" s="184"/>
      <c r="C12" s="185" t="s">
        <v>357</v>
      </c>
      <c r="D12" s="185"/>
      <c r="E12" s="186"/>
      <c r="F12" s="122">
        <v>0</v>
      </c>
      <c r="G12" s="223"/>
      <c r="H12" s="223"/>
      <c r="I12" s="223"/>
      <c r="J12" s="227"/>
      <c r="K12" s="121"/>
    </row>
    <row r="13" spans="1:11" s="5" customFormat="1" ht="18" customHeight="1" x14ac:dyDescent="0.25">
      <c r="B13" s="184"/>
      <c r="C13" s="185" t="s">
        <v>358</v>
      </c>
      <c r="D13" s="185"/>
      <c r="E13" s="186"/>
      <c r="F13" s="122">
        <v>0</v>
      </c>
      <c r="G13" s="223"/>
      <c r="H13" s="223"/>
      <c r="I13" s="223"/>
      <c r="J13" s="227"/>
      <c r="K13" s="121"/>
    </row>
    <row r="14" spans="1:11" s="5" customFormat="1" ht="18" customHeight="1" x14ac:dyDescent="0.25">
      <c r="B14" s="184"/>
      <c r="C14" s="185" t="s">
        <v>359</v>
      </c>
      <c r="D14" s="185"/>
      <c r="E14" s="186"/>
      <c r="F14" s="122">
        <v>0</v>
      </c>
      <c r="G14" s="223"/>
      <c r="H14" s="223"/>
      <c r="I14" s="223"/>
      <c r="J14" s="227"/>
      <c r="K14" s="121"/>
    </row>
    <row r="15" spans="1:11" s="5" customFormat="1" ht="18" customHeight="1" x14ac:dyDescent="0.25">
      <c r="B15" s="184"/>
      <c r="C15" s="185"/>
      <c r="D15" s="185"/>
      <c r="E15" s="186"/>
      <c r="F15" s="443"/>
      <c r="G15" s="444"/>
      <c r="H15" s="223"/>
      <c r="I15" s="223"/>
      <c r="J15" s="223"/>
      <c r="K15" s="121"/>
    </row>
    <row r="16" spans="1:11" s="5" customFormat="1" ht="18" customHeight="1" thickBot="1" x14ac:dyDescent="0.3">
      <c r="B16" s="448" t="s">
        <v>320</v>
      </c>
      <c r="C16" s="449"/>
      <c r="D16" s="449"/>
      <c r="E16" s="450"/>
      <c r="F16" s="123">
        <v>5</v>
      </c>
      <c r="G16" s="224"/>
      <c r="H16" s="225"/>
      <c r="I16" s="225"/>
      <c r="J16" s="225"/>
      <c r="K16" s="226"/>
    </row>
    <row r="17" spans="1:14" s="5" customFormat="1" ht="18" customHeight="1" thickBot="1" x14ac:dyDescent="0.3">
      <c r="B17" s="415"/>
      <c r="C17" s="416"/>
      <c r="D17" s="416"/>
      <c r="E17" s="416"/>
      <c r="F17" s="416"/>
      <c r="G17" s="416"/>
      <c r="H17" s="416"/>
      <c r="I17" s="416"/>
      <c r="J17" s="416"/>
      <c r="K17" s="417"/>
    </row>
    <row r="18" spans="1:14" s="5" customFormat="1" ht="15.75" thickBot="1" x14ac:dyDescent="0.3">
      <c r="B18" s="427" t="s">
        <v>237</v>
      </c>
      <c r="C18" s="428"/>
      <c r="D18" s="429"/>
      <c r="E18" s="430"/>
      <c r="F18" s="430"/>
      <c r="G18" s="430"/>
      <c r="H18" s="430"/>
      <c r="I18" s="430"/>
      <c r="J18" s="430"/>
      <c r="K18" s="431"/>
    </row>
    <row r="19" spans="1:14" s="5" customFormat="1" ht="15.75" thickBot="1" x14ac:dyDescent="0.3">
      <c r="B19" s="421" t="s">
        <v>360</v>
      </c>
      <c r="C19" s="422"/>
      <c r="D19" s="422"/>
      <c r="E19" s="422"/>
      <c r="F19" s="422"/>
      <c r="G19" s="423"/>
      <c r="H19" s="195"/>
      <c r="I19" s="424" t="s">
        <v>361</v>
      </c>
      <c r="J19" s="425"/>
      <c r="K19" s="426"/>
      <c r="L19" s="187"/>
      <c r="M19" s="187"/>
      <c r="N19" s="187"/>
    </row>
    <row r="20" spans="1:14" s="5" customFormat="1" x14ac:dyDescent="0.25">
      <c r="B20" s="405"/>
      <c r="C20" s="432" t="s">
        <v>239</v>
      </c>
      <c r="D20" s="432"/>
      <c r="E20" s="432"/>
      <c r="F20" s="432"/>
      <c r="G20" s="433"/>
      <c r="H20" s="196"/>
      <c r="I20" s="405"/>
      <c r="J20" s="407" t="s">
        <v>239</v>
      </c>
      <c r="K20" s="408"/>
    </row>
    <row r="21" spans="1:14" s="5" customFormat="1" ht="23.25" thickBot="1" x14ac:dyDescent="0.3">
      <c r="B21" s="406"/>
      <c r="C21" s="194" t="s">
        <v>188</v>
      </c>
      <c r="D21" s="116" t="s">
        <v>189</v>
      </c>
      <c r="E21" s="117" t="s">
        <v>190</v>
      </c>
      <c r="F21" s="118" t="s">
        <v>191</v>
      </c>
      <c r="G21" s="119" t="s">
        <v>192</v>
      </c>
      <c r="H21" s="197"/>
      <c r="I21" s="406"/>
      <c r="J21" s="115" t="s">
        <v>321</v>
      </c>
      <c r="K21" s="190" t="s">
        <v>322</v>
      </c>
    </row>
    <row r="22" spans="1:14" s="5" customFormat="1" ht="24" thickBot="1" x14ac:dyDescent="0.3">
      <c r="B22" s="198" t="s">
        <v>240</v>
      </c>
      <c r="C22" s="409" t="s">
        <v>238</v>
      </c>
      <c r="D22" s="410"/>
      <c r="E22" s="410"/>
      <c r="F22" s="410"/>
      <c r="G22" s="411"/>
      <c r="H22" s="195"/>
      <c r="I22" s="198" t="s">
        <v>240</v>
      </c>
      <c r="J22" s="409" t="s">
        <v>238</v>
      </c>
      <c r="K22" s="411"/>
    </row>
    <row r="23" spans="1:14" s="5" customFormat="1" x14ac:dyDescent="0.25">
      <c r="B23" s="213" t="s">
        <v>367</v>
      </c>
      <c r="C23" s="214"/>
      <c r="D23" s="214"/>
      <c r="E23" s="214"/>
      <c r="F23" s="214"/>
      <c r="G23" s="215"/>
      <c r="H23" s="199"/>
      <c r="I23" s="213" t="s">
        <v>362</v>
      </c>
      <c r="J23" s="216"/>
      <c r="K23" s="217"/>
    </row>
    <row r="24" spans="1:14" s="5" customFormat="1" x14ac:dyDescent="0.25">
      <c r="B24" s="125" t="s">
        <v>241</v>
      </c>
      <c r="C24" s="200">
        <v>32</v>
      </c>
      <c r="D24" s="200"/>
      <c r="E24" s="200"/>
      <c r="F24" s="200"/>
      <c r="G24" s="201"/>
      <c r="H24" s="196"/>
      <c r="I24" s="188" t="s">
        <v>335</v>
      </c>
      <c r="J24" s="200">
        <v>20</v>
      </c>
      <c r="K24" s="201"/>
    </row>
    <row r="25" spans="1:14" s="5" customFormat="1" x14ac:dyDescent="0.25">
      <c r="A25" s="120"/>
      <c r="B25" s="126" t="s">
        <v>252</v>
      </c>
      <c r="C25" s="200"/>
      <c r="D25" s="200"/>
      <c r="E25" s="200"/>
      <c r="F25" s="200"/>
      <c r="G25" s="201">
        <v>12</v>
      </c>
      <c r="H25" s="196"/>
      <c r="I25" s="125" t="s">
        <v>336</v>
      </c>
      <c r="J25" s="200">
        <v>60</v>
      </c>
      <c r="K25" s="201">
        <v>20</v>
      </c>
    </row>
    <row r="26" spans="1:14" s="5" customFormat="1" x14ac:dyDescent="0.25">
      <c r="B26" s="125" t="s">
        <v>306</v>
      </c>
      <c r="C26" s="200"/>
      <c r="D26" s="200"/>
      <c r="E26" s="200"/>
      <c r="F26" s="200">
        <v>9</v>
      </c>
      <c r="G26" s="201"/>
      <c r="H26" s="196"/>
      <c r="I26" s="126" t="s">
        <v>327</v>
      </c>
      <c r="J26" s="200">
        <v>20</v>
      </c>
      <c r="K26" s="201">
        <v>14</v>
      </c>
    </row>
    <row r="27" spans="1:14" s="5" customFormat="1" x14ac:dyDescent="0.25">
      <c r="B27" s="125" t="s">
        <v>242</v>
      </c>
      <c r="C27" s="200"/>
      <c r="D27" s="200"/>
      <c r="E27" s="200">
        <v>18</v>
      </c>
      <c r="F27" s="200"/>
      <c r="G27" s="201"/>
      <c r="H27" s="196"/>
      <c r="I27" s="125" t="s">
        <v>337</v>
      </c>
      <c r="J27" s="200">
        <v>16</v>
      </c>
      <c r="K27" s="201"/>
    </row>
    <row r="28" spans="1:14" s="5" customFormat="1" x14ac:dyDescent="0.25">
      <c r="B28" s="125"/>
      <c r="C28" s="200"/>
      <c r="D28" s="200"/>
      <c r="E28" s="200"/>
      <c r="F28" s="200"/>
      <c r="G28" s="201"/>
      <c r="H28" s="196"/>
      <c r="I28" s="125" t="s">
        <v>338</v>
      </c>
      <c r="J28" s="200">
        <v>6</v>
      </c>
      <c r="K28" s="201"/>
    </row>
    <row r="29" spans="1:14" s="5" customFormat="1" x14ac:dyDescent="0.25">
      <c r="B29" s="210" t="s">
        <v>368</v>
      </c>
      <c r="C29" s="211"/>
      <c r="D29" s="211"/>
      <c r="E29" s="211"/>
      <c r="F29" s="211"/>
      <c r="G29" s="212"/>
      <c r="H29" s="202"/>
      <c r="I29" s="125" t="s">
        <v>339</v>
      </c>
      <c r="J29" s="200"/>
      <c r="K29" s="201"/>
    </row>
    <row r="30" spans="1:14" s="5" customFormat="1" x14ac:dyDescent="0.25">
      <c r="B30" s="126" t="s">
        <v>369</v>
      </c>
      <c r="C30" s="200">
        <v>50</v>
      </c>
      <c r="D30" s="200"/>
      <c r="E30" s="200"/>
      <c r="F30" s="200"/>
      <c r="G30" s="201"/>
      <c r="H30" s="196"/>
      <c r="I30" s="125" t="s">
        <v>340</v>
      </c>
      <c r="J30" s="200">
        <v>80</v>
      </c>
      <c r="K30" s="201">
        <v>8</v>
      </c>
    </row>
    <row r="31" spans="1:14" s="5" customFormat="1" x14ac:dyDescent="0.25">
      <c r="B31" s="125" t="s">
        <v>370</v>
      </c>
      <c r="C31" s="200">
        <v>6</v>
      </c>
      <c r="D31" s="200"/>
      <c r="E31" s="200"/>
      <c r="F31" s="200"/>
      <c r="G31" s="201"/>
      <c r="H31" s="196"/>
      <c r="I31" s="126" t="s">
        <v>341</v>
      </c>
      <c r="J31" s="200"/>
      <c r="K31" s="201">
        <v>18</v>
      </c>
    </row>
    <row r="32" spans="1:14" s="5" customFormat="1" ht="15.75" thickBot="1" x14ac:dyDescent="0.3">
      <c r="B32" s="127" t="s">
        <v>371</v>
      </c>
      <c r="C32" s="203"/>
      <c r="D32" s="203"/>
      <c r="E32" s="203"/>
      <c r="F32" s="203"/>
      <c r="G32" s="204">
        <v>5</v>
      </c>
      <c r="H32" s="197"/>
      <c r="I32" s="127" t="s">
        <v>331</v>
      </c>
      <c r="J32" s="203"/>
      <c r="K32" s="204">
        <v>60</v>
      </c>
    </row>
    <row r="33" spans="1:14" s="5" customFormat="1" ht="15.75" thickBot="1" x14ac:dyDescent="0.3">
      <c r="B33" s="205" t="s">
        <v>366</v>
      </c>
      <c r="C33" s="206">
        <f>SUM(C23:C32)</f>
        <v>88</v>
      </c>
      <c r="D33" s="206">
        <f t="shared" ref="D33:G33" si="0">SUM(D23:D32)</f>
        <v>0</v>
      </c>
      <c r="E33" s="206">
        <f t="shared" si="0"/>
        <v>18</v>
      </c>
      <c r="F33" s="206">
        <f t="shared" si="0"/>
        <v>9</v>
      </c>
      <c r="G33" s="206">
        <f t="shared" si="0"/>
        <v>17</v>
      </c>
      <c r="H33" s="197"/>
      <c r="I33" s="206"/>
      <c r="J33" s="206">
        <f t="shared" ref="J33:K33" si="1">SUM(J23:J32)</f>
        <v>202</v>
      </c>
      <c r="K33" s="207">
        <f t="shared" si="1"/>
        <v>120</v>
      </c>
    </row>
    <row r="34" spans="1:14" s="5" customFormat="1" ht="18" customHeight="1" thickBot="1" x14ac:dyDescent="0.3">
      <c r="B34" s="415"/>
      <c r="C34" s="416"/>
      <c r="D34" s="416"/>
      <c r="E34" s="416"/>
      <c r="F34" s="416"/>
      <c r="G34" s="416"/>
      <c r="H34" s="416"/>
      <c r="I34" s="416"/>
      <c r="J34" s="416"/>
      <c r="K34" s="417"/>
    </row>
    <row r="35" spans="1:14" s="5" customFormat="1" ht="15.75" thickBot="1" x14ac:dyDescent="0.3">
      <c r="B35" s="427" t="s">
        <v>237</v>
      </c>
      <c r="C35" s="428"/>
      <c r="D35" s="429"/>
      <c r="E35" s="430"/>
      <c r="F35" s="430"/>
      <c r="G35" s="430"/>
      <c r="H35" s="430"/>
      <c r="I35" s="430"/>
      <c r="J35" s="430"/>
      <c r="K35" s="431"/>
    </row>
    <row r="36" spans="1:14" s="5" customFormat="1" ht="15.75" thickBot="1" x14ac:dyDescent="0.3">
      <c r="B36" s="421" t="s">
        <v>360</v>
      </c>
      <c r="C36" s="422"/>
      <c r="D36" s="422"/>
      <c r="E36" s="422"/>
      <c r="F36" s="422"/>
      <c r="G36" s="423"/>
      <c r="H36" s="195"/>
      <c r="I36" s="424" t="s">
        <v>361</v>
      </c>
      <c r="J36" s="425"/>
      <c r="K36" s="426"/>
      <c r="L36" s="187"/>
      <c r="M36" s="187"/>
      <c r="N36" s="187"/>
    </row>
    <row r="37" spans="1:14" s="5" customFormat="1" x14ac:dyDescent="0.25">
      <c r="B37" s="405"/>
      <c r="C37" s="432" t="s">
        <v>239</v>
      </c>
      <c r="D37" s="432"/>
      <c r="E37" s="432"/>
      <c r="F37" s="432"/>
      <c r="G37" s="433"/>
      <c r="H37" s="196"/>
      <c r="I37" s="405"/>
      <c r="J37" s="407" t="s">
        <v>239</v>
      </c>
      <c r="K37" s="408"/>
    </row>
    <row r="38" spans="1:14" s="5" customFormat="1" ht="23.25" thickBot="1" x14ac:dyDescent="0.3">
      <c r="B38" s="406"/>
      <c r="C38" s="194" t="s">
        <v>188</v>
      </c>
      <c r="D38" s="116" t="s">
        <v>189</v>
      </c>
      <c r="E38" s="117" t="s">
        <v>190</v>
      </c>
      <c r="F38" s="118" t="s">
        <v>191</v>
      </c>
      <c r="G38" s="119" t="s">
        <v>192</v>
      </c>
      <c r="H38" s="197"/>
      <c r="I38" s="406"/>
      <c r="J38" s="115" t="s">
        <v>321</v>
      </c>
      <c r="K38" s="190" t="s">
        <v>322</v>
      </c>
    </row>
    <row r="39" spans="1:14" s="5" customFormat="1" ht="23.25" x14ac:dyDescent="0.25">
      <c r="B39" s="198" t="s">
        <v>240</v>
      </c>
      <c r="C39" s="409" t="s">
        <v>238</v>
      </c>
      <c r="D39" s="410"/>
      <c r="E39" s="410"/>
      <c r="F39" s="410"/>
      <c r="G39" s="411"/>
      <c r="H39" s="195"/>
      <c r="I39" s="198" t="s">
        <v>240</v>
      </c>
      <c r="J39" s="409" t="s">
        <v>238</v>
      </c>
      <c r="K39" s="411"/>
    </row>
    <row r="40" spans="1:14" s="5" customFormat="1" x14ac:dyDescent="0.25">
      <c r="B40" s="125" t="s">
        <v>373</v>
      </c>
      <c r="C40" s="200"/>
      <c r="D40" s="200"/>
      <c r="E40" s="200"/>
      <c r="F40" s="200"/>
      <c r="G40" s="201"/>
      <c r="H40" s="196"/>
      <c r="I40" s="193" t="s">
        <v>372</v>
      </c>
      <c r="J40" s="208"/>
      <c r="K40" s="209"/>
    </row>
    <row r="41" spans="1:14" s="5" customFormat="1" x14ac:dyDescent="0.25">
      <c r="B41" s="125" t="s">
        <v>241</v>
      </c>
      <c r="C41" s="200">
        <v>36</v>
      </c>
      <c r="D41" s="200"/>
      <c r="E41" s="200"/>
      <c r="F41" s="200"/>
      <c r="G41" s="201"/>
      <c r="H41" s="196"/>
      <c r="I41" s="125" t="s">
        <v>329</v>
      </c>
      <c r="J41" s="200">
        <v>40</v>
      </c>
      <c r="K41" s="201"/>
    </row>
    <row r="42" spans="1:14" s="5" customFormat="1" x14ac:dyDescent="0.25">
      <c r="B42" s="126" t="s">
        <v>385</v>
      </c>
      <c r="C42" s="200">
        <v>8</v>
      </c>
      <c r="D42" s="200"/>
      <c r="E42" s="200"/>
      <c r="F42" s="200"/>
      <c r="G42" s="201"/>
      <c r="H42" s="196"/>
      <c r="I42" s="125" t="s">
        <v>334</v>
      </c>
      <c r="J42" s="200"/>
      <c r="K42" s="201">
        <v>8</v>
      </c>
    </row>
    <row r="43" spans="1:14" s="5" customFormat="1" x14ac:dyDescent="0.25">
      <c r="B43" s="125" t="s">
        <v>306</v>
      </c>
      <c r="C43" s="200"/>
      <c r="D43" s="200"/>
      <c r="E43" s="200"/>
      <c r="F43" s="200">
        <v>9</v>
      </c>
      <c r="G43" s="201"/>
      <c r="H43" s="196"/>
      <c r="I43" s="125" t="s">
        <v>332</v>
      </c>
      <c r="J43" s="200">
        <v>6</v>
      </c>
      <c r="K43" s="201"/>
    </row>
    <row r="44" spans="1:14" s="5" customFormat="1" x14ac:dyDescent="0.25">
      <c r="B44" s="125" t="s">
        <v>242</v>
      </c>
      <c r="C44" s="200"/>
      <c r="D44" s="200"/>
      <c r="E44" s="200">
        <v>15</v>
      </c>
      <c r="F44" s="200"/>
      <c r="G44" s="201"/>
      <c r="H44" s="196"/>
      <c r="I44" s="125" t="s">
        <v>333</v>
      </c>
      <c r="J44" s="200">
        <v>2</v>
      </c>
      <c r="K44" s="201"/>
    </row>
    <row r="45" spans="1:14" s="5" customFormat="1" x14ac:dyDescent="0.25">
      <c r="B45" s="126" t="s">
        <v>252</v>
      </c>
      <c r="C45" s="200"/>
      <c r="D45" s="200"/>
      <c r="E45" s="200"/>
      <c r="F45" s="200"/>
      <c r="G45" s="201">
        <v>25</v>
      </c>
      <c r="H45" s="196"/>
      <c r="I45" s="125" t="s">
        <v>351</v>
      </c>
      <c r="J45" s="200"/>
      <c r="K45" s="201">
        <v>4</v>
      </c>
    </row>
    <row r="46" spans="1:14" s="5" customFormat="1" x14ac:dyDescent="0.25">
      <c r="A46" s="120"/>
      <c r="B46" s="210" t="s">
        <v>326</v>
      </c>
      <c r="C46" s="200">
        <v>20</v>
      </c>
      <c r="D46" s="211"/>
      <c r="E46" s="211"/>
      <c r="F46" s="211"/>
      <c r="G46" s="212"/>
      <c r="H46" s="196"/>
      <c r="I46" s="125" t="s">
        <v>330</v>
      </c>
      <c r="J46" s="200"/>
      <c r="K46" s="201">
        <v>8</v>
      </c>
    </row>
    <row r="47" spans="1:14" s="5" customFormat="1" x14ac:dyDescent="0.25">
      <c r="B47" s="126" t="s">
        <v>386</v>
      </c>
      <c r="C47" s="200">
        <v>44</v>
      </c>
      <c r="D47" s="200"/>
      <c r="E47" s="200"/>
      <c r="F47" s="200"/>
      <c r="G47" s="201"/>
      <c r="H47" s="196"/>
      <c r="I47" s="125" t="s">
        <v>328</v>
      </c>
      <c r="J47" s="200"/>
      <c r="K47" s="201"/>
    </row>
    <row r="48" spans="1:14" s="5" customFormat="1" x14ac:dyDescent="0.25">
      <c r="B48" s="125" t="s">
        <v>370</v>
      </c>
      <c r="C48" s="200">
        <v>10</v>
      </c>
      <c r="D48" s="200"/>
      <c r="E48" s="200"/>
      <c r="F48" s="200"/>
      <c r="G48" s="201"/>
      <c r="H48" s="196"/>
      <c r="I48" s="125" t="s">
        <v>352</v>
      </c>
      <c r="J48" s="200">
        <v>6</v>
      </c>
      <c r="K48" s="201"/>
    </row>
    <row r="49" spans="1:14" s="5" customFormat="1" ht="15.75" thickBot="1" x14ac:dyDescent="0.3">
      <c r="B49" s="127" t="s">
        <v>371</v>
      </c>
      <c r="C49" s="203"/>
      <c r="D49" s="203"/>
      <c r="E49" s="203"/>
      <c r="F49" s="203"/>
      <c r="G49" s="204">
        <v>5</v>
      </c>
      <c r="H49" s="197"/>
      <c r="I49" s="127"/>
      <c r="J49" s="203"/>
      <c r="K49" s="204"/>
    </row>
    <row r="50" spans="1:14" s="5" customFormat="1" ht="15.75" thickBot="1" x14ac:dyDescent="0.3">
      <c r="B50" s="205" t="s">
        <v>366</v>
      </c>
      <c r="C50" s="206">
        <f>SUM(C40:C49)</f>
        <v>118</v>
      </c>
      <c r="D50" s="206">
        <f t="shared" ref="D50:F50" si="2">SUM(D40:D49)</f>
        <v>0</v>
      </c>
      <c r="E50" s="206">
        <f t="shared" si="2"/>
        <v>15</v>
      </c>
      <c r="F50" s="206">
        <f t="shared" si="2"/>
        <v>9</v>
      </c>
      <c r="G50" s="206">
        <f>SUM(G40:G49)</f>
        <v>30</v>
      </c>
      <c r="H50" s="197"/>
      <c r="I50" s="206"/>
      <c r="J50" s="206">
        <f>SUM(J40:J49)</f>
        <v>54</v>
      </c>
      <c r="K50" s="207">
        <f t="shared" ref="K50" si="3">SUM(K40:K49)</f>
        <v>20</v>
      </c>
    </row>
    <row r="51" spans="1:14" s="5" customFormat="1" ht="18" customHeight="1" thickBot="1" x14ac:dyDescent="0.3">
      <c r="B51" s="415"/>
      <c r="C51" s="416"/>
      <c r="D51" s="416"/>
      <c r="E51" s="416"/>
      <c r="F51" s="416"/>
      <c r="G51" s="416"/>
      <c r="H51" s="416"/>
      <c r="I51" s="416"/>
      <c r="J51" s="416"/>
      <c r="K51" s="417"/>
    </row>
    <row r="52" spans="1:14" s="5" customFormat="1" ht="15.75" thickBot="1" x14ac:dyDescent="0.3">
      <c r="B52" s="427" t="s">
        <v>237</v>
      </c>
      <c r="C52" s="428"/>
      <c r="D52" s="429"/>
      <c r="E52" s="430"/>
      <c r="F52" s="430"/>
      <c r="G52" s="430"/>
      <c r="H52" s="430"/>
      <c r="I52" s="430"/>
      <c r="J52" s="430"/>
      <c r="K52" s="431"/>
    </row>
    <row r="53" spans="1:14" s="5" customFormat="1" ht="15.75" thickBot="1" x14ac:dyDescent="0.3">
      <c r="B53" s="421" t="s">
        <v>360</v>
      </c>
      <c r="C53" s="422"/>
      <c r="D53" s="422"/>
      <c r="E53" s="422"/>
      <c r="F53" s="422"/>
      <c r="G53" s="423"/>
      <c r="H53" s="195"/>
      <c r="I53" s="424" t="s">
        <v>361</v>
      </c>
      <c r="J53" s="425"/>
      <c r="K53" s="426"/>
      <c r="L53" s="187"/>
      <c r="M53" s="187"/>
      <c r="N53" s="187"/>
    </row>
    <row r="54" spans="1:14" s="5" customFormat="1" x14ac:dyDescent="0.25">
      <c r="B54" s="405"/>
      <c r="C54" s="432" t="s">
        <v>239</v>
      </c>
      <c r="D54" s="432"/>
      <c r="E54" s="432"/>
      <c r="F54" s="432"/>
      <c r="G54" s="433"/>
      <c r="H54" s="196"/>
      <c r="I54" s="405"/>
      <c r="J54" s="407" t="s">
        <v>239</v>
      </c>
      <c r="K54" s="408"/>
    </row>
    <row r="55" spans="1:14" s="5" customFormat="1" ht="23.25" thickBot="1" x14ac:dyDescent="0.3">
      <c r="B55" s="406"/>
      <c r="C55" s="194" t="s">
        <v>188</v>
      </c>
      <c r="D55" s="116" t="s">
        <v>189</v>
      </c>
      <c r="E55" s="117" t="s">
        <v>190</v>
      </c>
      <c r="F55" s="118" t="s">
        <v>191</v>
      </c>
      <c r="G55" s="119" t="s">
        <v>192</v>
      </c>
      <c r="H55" s="197"/>
      <c r="I55" s="406"/>
      <c r="J55" s="115" t="s">
        <v>321</v>
      </c>
      <c r="K55" s="190" t="s">
        <v>322</v>
      </c>
    </row>
    <row r="56" spans="1:14" s="5" customFormat="1" ht="24" thickBot="1" x14ac:dyDescent="0.3">
      <c r="B56" s="198" t="s">
        <v>240</v>
      </c>
      <c r="C56" s="409" t="s">
        <v>238</v>
      </c>
      <c r="D56" s="410"/>
      <c r="E56" s="410"/>
      <c r="F56" s="410"/>
      <c r="G56" s="411"/>
      <c r="H56" s="195"/>
      <c r="I56" s="198" t="s">
        <v>240</v>
      </c>
      <c r="J56" s="409" t="s">
        <v>238</v>
      </c>
      <c r="K56" s="411"/>
    </row>
    <row r="57" spans="1:14" s="5" customFormat="1" x14ac:dyDescent="0.25">
      <c r="B57" s="213" t="s">
        <v>373</v>
      </c>
      <c r="C57" s="214"/>
      <c r="D57" s="214"/>
      <c r="E57" s="214"/>
      <c r="F57" s="214"/>
      <c r="G57" s="215"/>
      <c r="H57" s="196"/>
      <c r="I57" s="125" t="s">
        <v>363</v>
      </c>
      <c r="J57" s="200"/>
      <c r="K57" s="201"/>
    </row>
    <row r="58" spans="1:14" s="5" customFormat="1" x14ac:dyDescent="0.25">
      <c r="B58" s="125" t="s">
        <v>241</v>
      </c>
      <c r="C58" s="200">
        <v>40</v>
      </c>
      <c r="D58" s="200"/>
      <c r="E58" s="200"/>
      <c r="F58" s="200"/>
      <c r="G58" s="201"/>
      <c r="H58" s="196"/>
      <c r="I58" s="125" t="s">
        <v>329</v>
      </c>
      <c r="J58" s="200">
        <v>30</v>
      </c>
      <c r="K58" s="201"/>
    </row>
    <row r="59" spans="1:14" s="5" customFormat="1" x14ac:dyDescent="0.25">
      <c r="B59" s="126" t="s">
        <v>252</v>
      </c>
      <c r="C59" s="200">
        <v>20</v>
      </c>
      <c r="D59" s="200"/>
      <c r="E59" s="200"/>
      <c r="F59" s="200"/>
      <c r="G59" s="201"/>
      <c r="H59" s="196"/>
      <c r="I59" s="125" t="s">
        <v>334</v>
      </c>
      <c r="J59" s="200"/>
      <c r="K59" s="201">
        <v>6</v>
      </c>
    </row>
    <row r="60" spans="1:14" s="5" customFormat="1" x14ac:dyDescent="0.25">
      <c r="B60" s="125" t="s">
        <v>306</v>
      </c>
      <c r="C60" s="200"/>
      <c r="D60" s="200"/>
      <c r="E60" s="200"/>
      <c r="F60" s="200">
        <v>9</v>
      </c>
      <c r="G60" s="201"/>
      <c r="H60" s="196"/>
      <c r="I60" s="125" t="s">
        <v>332</v>
      </c>
      <c r="J60" s="200">
        <v>4</v>
      </c>
      <c r="K60" s="201"/>
    </row>
    <row r="61" spans="1:14" s="5" customFormat="1" x14ac:dyDescent="0.25">
      <c r="B61" s="125"/>
      <c r="C61" s="200"/>
      <c r="D61" s="200"/>
      <c r="E61" s="200"/>
      <c r="F61" s="200"/>
      <c r="G61" s="201"/>
      <c r="H61" s="196"/>
      <c r="I61" s="125" t="s">
        <v>333</v>
      </c>
      <c r="J61" s="200">
        <v>1.5</v>
      </c>
      <c r="K61" s="201"/>
    </row>
    <row r="62" spans="1:14" s="5" customFormat="1" x14ac:dyDescent="0.25">
      <c r="B62" s="125"/>
      <c r="C62" s="200"/>
      <c r="D62" s="200"/>
      <c r="E62" s="200"/>
      <c r="F62" s="200"/>
      <c r="G62" s="201"/>
      <c r="H62" s="196"/>
      <c r="I62" s="125" t="s">
        <v>351</v>
      </c>
      <c r="J62" s="200"/>
      <c r="K62" s="201">
        <v>3</v>
      </c>
    </row>
    <row r="63" spans="1:14" s="5" customFormat="1" x14ac:dyDescent="0.25">
      <c r="B63" s="125"/>
      <c r="C63" s="200"/>
      <c r="D63" s="200"/>
      <c r="E63" s="200"/>
      <c r="F63" s="200"/>
      <c r="G63" s="201"/>
      <c r="H63" s="196"/>
      <c r="I63" s="125" t="s">
        <v>330</v>
      </c>
      <c r="J63" s="200"/>
      <c r="K63" s="201">
        <v>5</v>
      </c>
    </row>
    <row r="64" spans="1:14" s="5" customFormat="1" x14ac:dyDescent="0.25">
      <c r="A64" s="120"/>
      <c r="B64" s="126"/>
      <c r="C64" s="200"/>
      <c r="D64" s="200"/>
      <c r="E64" s="200"/>
      <c r="F64" s="200"/>
      <c r="G64" s="201"/>
      <c r="H64" s="196"/>
      <c r="I64" s="125" t="s">
        <v>352</v>
      </c>
      <c r="J64" s="200">
        <v>6</v>
      </c>
      <c r="K64" s="201"/>
    </row>
    <row r="65" spans="2:14" s="5" customFormat="1" x14ac:dyDescent="0.25">
      <c r="B65" s="125"/>
      <c r="C65" s="200"/>
      <c r="D65" s="200"/>
      <c r="E65" s="200"/>
      <c r="F65" s="200"/>
      <c r="G65" s="201"/>
      <c r="H65" s="196"/>
      <c r="I65" s="125"/>
      <c r="J65" s="200"/>
      <c r="K65" s="201"/>
    </row>
    <row r="66" spans="2:14" s="5" customFormat="1" ht="15.75" thickBot="1" x14ac:dyDescent="0.3">
      <c r="B66" s="127"/>
      <c r="C66" s="203"/>
      <c r="D66" s="203"/>
      <c r="E66" s="203"/>
      <c r="F66" s="203"/>
      <c r="G66" s="204"/>
      <c r="H66" s="196"/>
      <c r="I66" s="127"/>
      <c r="J66" s="203"/>
      <c r="K66" s="204"/>
    </row>
    <row r="67" spans="2:14" s="5" customFormat="1" ht="15.75" thickBot="1" x14ac:dyDescent="0.3">
      <c r="B67" s="205" t="s">
        <v>366</v>
      </c>
      <c r="C67" s="206">
        <f>SUM(C57:C66)</f>
        <v>60</v>
      </c>
      <c r="D67" s="206">
        <f t="shared" ref="D67:F67" si="4">SUM(D57:D66)</f>
        <v>0</v>
      </c>
      <c r="E67" s="206">
        <f t="shared" si="4"/>
        <v>0</v>
      </c>
      <c r="F67" s="206">
        <f t="shared" si="4"/>
        <v>9</v>
      </c>
      <c r="G67" s="206">
        <f>SUM(G57:G66)</f>
        <v>0</v>
      </c>
      <c r="H67" s="197"/>
      <c r="I67" s="206"/>
      <c r="J67" s="206">
        <f>SUM(J57:J66)</f>
        <v>41.5</v>
      </c>
      <c r="K67" s="207">
        <f t="shared" ref="K67" si="5">SUM(K57:K66)</f>
        <v>14</v>
      </c>
    </row>
    <row r="68" spans="2:14" s="5" customFormat="1" ht="18" customHeight="1" thickBot="1" x14ac:dyDescent="0.3">
      <c r="B68" s="415"/>
      <c r="C68" s="416"/>
      <c r="D68" s="416"/>
      <c r="E68" s="416"/>
      <c r="F68" s="416"/>
      <c r="G68" s="416"/>
      <c r="H68" s="416"/>
      <c r="I68" s="416"/>
      <c r="J68" s="416"/>
      <c r="K68" s="417"/>
    </row>
    <row r="69" spans="2:14" s="5" customFormat="1" ht="15.75" thickBot="1" x14ac:dyDescent="0.3">
      <c r="B69" s="427" t="s">
        <v>237</v>
      </c>
      <c r="C69" s="428"/>
      <c r="D69" s="429"/>
      <c r="E69" s="430"/>
      <c r="F69" s="430"/>
      <c r="G69" s="430"/>
      <c r="H69" s="430"/>
      <c r="I69" s="430"/>
      <c r="J69" s="430"/>
      <c r="K69" s="431"/>
    </row>
    <row r="70" spans="2:14" s="5" customFormat="1" ht="15.75" thickBot="1" x14ac:dyDescent="0.3">
      <c r="B70" s="421" t="s">
        <v>360</v>
      </c>
      <c r="C70" s="422"/>
      <c r="D70" s="422"/>
      <c r="E70" s="422"/>
      <c r="F70" s="422"/>
      <c r="G70" s="423"/>
      <c r="H70" s="195"/>
      <c r="I70" s="424" t="s">
        <v>361</v>
      </c>
      <c r="J70" s="425"/>
      <c r="K70" s="426"/>
      <c r="L70" s="187"/>
      <c r="M70" s="187"/>
      <c r="N70" s="187"/>
    </row>
    <row r="71" spans="2:14" s="5" customFormat="1" x14ac:dyDescent="0.25">
      <c r="B71" s="405"/>
      <c r="C71" s="432" t="s">
        <v>239</v>
      </c>
      <c r="D71" s="432"/>
      <c r="E71" s="432"/>
      <c r="F71" s="432"/>
      <c r="G71" s="433"/>
      <c r="H71" s="196"/>
      <c r="I71" s="405"/>
      <c r="J71" s="407" t="s">
        <v>239</v>
      </c>
      <c r="K71" s="408"/>
    </row>
    <row r="72" spans="2:14" s="5" customFormat="1" ht="23.25" thickBot="1" x14ac:dyDescent="0.3">
      <c r="B72" s="406"/>
      <c r="C72" s="194" t="s">
        <v>188</v>
      </c>
      <c r="D72" s="116" t="s">
        <v>189</v>
      </c>
      <c r="E72" s="117" t="s">
        <v>190</v>
      </c>
      <c r="F72" s="118" t="s">
        <v>191</v>
      </c>
      <c r="G72" s="119" t="s">
        <v>192</v>
      </c>
      <c r="H72" s="197"/>
      <c r="I72" s="406"/>
      <c r="J72" s="115" t="s">
        <v>321</v>
      </c>
      <c r="K72" s="190" t="s">
        <v>322</v>
      </c>
    </row>
    <row r="73" spans="2:14" s="5" customFormat="1" ht="24" thickBot="1" x14ac:dyDescent="0.3">
      <c r="B73" s="198" t="s">
        <v>240</v>
      </c>
      <c r="C73" s="409" t="s">
        <v>238</v>
      </c>
      <c r="D73" s="410"/>
      <c r="E73" s="410"/>
      <c r="F73" s="410"/>
      <c r="G73" s="411"/>
      <c r="H73" s="195"/>
      <c r="I73" s="198" t="s">
        <v>240</v>
      </c>
      <c r="J73" s="409" t="s">
        <v>238</v>
      </c>
      <c r="K73" s="411"/>
    </row>
    <row r="74" spans="2:14" s="5" customFormat="1" x14ac:dyDescent="0.25">
      <c r="B74" s="213" t="s">
        <v>373</v>
      </c>
      <c r="C74" s="214"/>
      <c r="D74" s="214"/>
      <c r="E74" s="214"/>
      <c r="F74" s="214"/>
      <c r="G74" s="215"/>
      <c r="H74" s="196"/>
      <c r="I74" s="125" t="s">
        <v>363</v>
      </c>
      <c r="J74" s="200"/>
      <c r="K74" s="201"/>
    </row>
    <row r="75" spans="2:14" s="5" customFormat="1" x14ac:dyDescent="0.25">
      <c r="B75" s="125" t="s">
        <v>241</v>
      </c>
      <c r="C75" s="200">
        <v>46</v>
      </c>
      <c r="D75" s="200"/>
      <c r="E75" s="200"/>
      <c r="F75" s="200"/>
      <c r="G75" s="201"/>
      <c r="H75" s="196"/>
      <c r="I75" s="125" t="s">
        <v>329</v>
      </c>
      <c r="J75" s="200">
        <v>20</v>
      </c>
      <c r="K75" s="201"/>
    </row>
    <row r="76" spans="2:14" s="5" customFormat="1" x14ac:dyDescent="0.25">
      <c r="B76" s="126" t="s">
        <v>252</v>
      </c>
      <c r="C76" s="200">
        <v>10</v>
      </c>
      <c r="D76" s="200"/>
      <c r="E76" s="200"/>
      <c r="F76" s="200"/>
      <c r="G76" s="201"/>
      <c r="H76" s="196"/>
      <c r="I76" s="125" t="s">
        <v>334</v>
      </c>
      <c r="J76" s="200"/>
      <c r="K76" s="201">
        <v>6</v>
      </c>
    </row>
    <row r="77" spans="2:14" s="5" customFormat="1" x14ac:dyDescent="0.25">
      <c r="B77" s="125" t="s">
        <v>306</v>
      </c>
      <c r="C77" s="200"/>
      <c r="D77" s="200"/>
      <c r="E77" s="200"/>
      <c r="F77" s="200">
        <v>9</v>
      </c>
      <c r="G77" s="201"/>
      <c r="H77" s="196"/>
      <c r="I77" s="125" t="s">
        <v>332</v>
      </c>
      <c r="J77" s="200">
        <v>4</v>
      </c>
      <c r="K77" s="201"/>
    </row>
    <row r="78" spans="2:14" s="5" customFormat="1" x14ac:dyDescent="0.25">
      <c r="B78" s="125"/>
      <c r="C78" s="200"/>
      <c r="D78" s="200"/>
      <c r="E78" s="200"/>
      <c r="F78" s="200"/>
      <c r="G78" s="201"/>
      <c r="H78" s="196"/>
      <c r="I78" s="125" t="s">
        <v>333</v>
      </c>
      <c r="J78" s="200">
        <v>1.5</v>
      </c>
      <c r="K78" s="201"/>
    </row>
    <row r="79" spans="2:14" s="5" customFormat="1" x14ac:dyDescent="0.25">
      <c r="B79" s="125"/>
      <c r="C79" s="200"/>
      <c r="D79" s="200"/>
      <c r="E79" s="200"/>
      <c r="F79" s="200"/>
      <c r="G79" s="201"/>
      <c r="H79" s="196"/>
      <c r="I79" s="125" t="s">
        <v>351</v>
      </c>
      <c r="J79" s="200"/>
      <c r="K79" s="201">
        <v>3</v>
      </c>
    </row>
    <row r="80" spans="2:14" s="5" customFormat="1" x14ac:dyDescent="0.25">
      <c r="B80" s="125"/>
      <c r="C80" s="200"/>
      <c r="D80" s="200"/>
      <c r="E80" s="200"/>
      <c r="F80" s="200"/>
      <c r="G80" s="201"/>
      <c r="H80" s="196"/>
      <c r="I80" s="125" t="s">
        <v>330</v>
      </c>
      <c r="J80" s="200"/>
      <c r="K80" s="201">
        <v>5</v>
      </c>
    </row>
    <row r="81" spans="1:14" s="5" customFormat="1" x14ac:dyDescent="0.25">
      <c r="A81" s="120"/>
      <c r="B81" s="126"/>
      <c r="C81" s="200"/>
      <c r="D81" s="200"/>
      <c r="E81" s="200"/>
      <c r="F81" s="200"/>
      <c r="G81" s="201"/>
      <c r="H81" s="196"/>
      <c r="I81" s="125" t="s">
        <v>352</v>
      </c>
      <c r="J81" s="200">
        <v>6</v>
      </c>
      <c r="K81" s="201"/>
    </row>
    <row r="82" spans="1:14" s="5" customFormat="1" x14ac:dyDescent="0.25">
      <c r="B82" s="125"/>
      <c r="C82" s="200"/>
      <c r="D82" s="200"/>
      <c r="E82" s="200"/>
      <c r="F82" s="200"/>
      <c r="G82" s="201"/>
      <c r="H82" s="196"/>
      <c r="I82" s="125"/>
      <c r="J82" s="200"/>
      <c r="K82" s="201"/>
    </row>
    <row r="83" spans="1:14" s="5" customFormat="1" ht="15.75" thickBot="1" x14ac:dyDescent="0.3">
      <c r="B83" s="127"/>
      <c r="C83" s="203"/>
      <c r="D83" s="203"/>
      <c r="E83" s="203"/>
      <c r="F83" s="203"/>
      <c r="G83" s="204"/>
      <c r="H83" s="196"/>
      <c r="I83" s="127"/>
      <c r="J83" s="203"/>
      <c r="K83" s="204"/>
    </row>
    <row r="84" spans="1:14" s="5" customFormat="1" ht="15.75" thickBot="1" x14ac:dyDescent="0.3">
      <c r="B84" s="205" t="s">
        <v>366</v>
      </c>
      <c r="C84" s="206">
        <f>SUM(C74:C83)</f>
        <v>56</v>
      </c>
      <c r="D84" s="206">
        <f t="shared" ref="D84:F84" si="6">SUM(D74:D83)</f>
        <v>0</v>
      </c>
      <c r="E84" s="206">
        <f t="shared" si="6"/>
        <v>0</v>
      </c>
      <c r="F84" s="206">
        <f t="shared" si="6"/>
        <v>9</v>
      </c>
      <c r="G84" s="206">
        <f>SUM(G74:G83)</f>
        <v>0</v>
      </c>
      <c r="H84" s="197"/>
      <c r="I84" s="206"/>
      <c r="J84" s="206">
        <f>SUM(J74:J83)</f>
        <v>31.5</v>
      </c>
      <c r="K84" s="207">
        <f t="shared" ref="K84" si="7">SUM(K74:K83)</f>
        <v>14</v>
      </c>
    </row>
    <row r="85" spans="1:14" s="5" customFormat="1" ht="18" customHeight="1" thickBot="1" x14ac:dyDescent="0.3">
      <c r="B85" s="415"/>
      <c r="C85" s="416"/>
      <c r="D85" s="416"/>
      <c r="E85" s="416"/>
      <c r="F85" s="416"/>
      <c r="G85" s="416"/>
      <c r="H85" s="416"/>
      <c r="I85" s="416"/>
      <c r="J85" s="416"/>
      <c r="K85" s="417"/>
    </row>
    <row r="86" spans="1:14" s="5" customFormat="1" ht="15.75" thickBot="1" x14ac:dyDescent="0.3">
      <c r="B86" s="427" t="s">
        <v>237</v>
      </c>
      <c r="C86" s="428"/>
      <c r="D86" s="429"/>
      <c r="E86" s="430"/>
      <c r="F86" s="430"/>
      <c r="G86" s="430"/>
      <c r="H86" s="430"/>
      <c r="I86" s="430"/>
      <c r="J86" s="430"/>
      <c r="K86" s="431"/>
    </row>
    <row r="87" spans="1:14" s="5" customFormat="1" ht="15.75" thickBot="1" x14ac:dyDescent="0.3">
      <c r="B87" s="421" t="s">
        <v>360</v>
      </c>
      <c r="C87" s="422"/>
      <c r="D87" s="422"/>
      <c r="E87" s="422"/>
      <c r="F87" s="422"/>
      <c r="G87" s="423"/>
      <c r="H87" s="195"/>
      <c r="I87" s="424" t="s">
        <v>361</v>
      </c>
      <c r="J87" s="425"/>
      <c r="K87" s="426"/>
      <c r="L87" s="187"/>
      <c r="M87" s="187"/>
      <c r="N87" s="187"/>
    </row>
    <row r="88" spans="1:14" s="5" customFormat="1" x14ac:dyDescent="0.25">
      <c r="B88" s="405"/>
      <c r="C88" s="432" t="s">
        <v>239</v>
      </c>
      <c r="D88" s="432"/>
      <c r="E88" s="432"/>
      <c r="F88" s="432"/>
      <c r="G88" s="433"/>
      <c r="H88" s="196"/>
      <c r="I88" s="405"/>
      <c r="J88" s="407" t="s">
        <v>239</v>
      </c>
      <c r="K88" s="408"/>
    </row>
    <row r="89" spans="1:14" s="5" customFormat="1" ht="23.25" thickBot="1" x14ac:dyDescent="0.3">
      <c r="B89" s="406"/>
      <c r="C89" s="194" t="s">
        <v>188</v>
      </c>
      <c r="D89" s="116" t="s">
        <v>189</v>
      </c>
      <c r="E89" s="117" t="s">
        <v>190</v>
      </c>
      <c r="F89" s="118" t="s">
        <v>191</v>
      </c>
      <c r="G89" s="119" t="s">
        <v>192</v>
      </c>
      <c r="H89" s="197"/>
      <c r="I89" s="406"/>
      <c r="J89" s="115" t="s">
        <v>321</v>
      </c>
      <c r="K89" s="190" t="s">
        <v>322</v>
      </c>
    </row>
    <row r="90" spans="1:14" s="5" customFormat="1" ht="24" thickBot="1" x14ac:dyDescent="0.3">
      <c r="B90" s="198" t="s">
        <v>240</v>
      </c>
      <c r="C90" s="409" t="s">
        <v>238</v>
      </c>
      <c r="D90" s="410"/>
      <c r="E90" s="410"/>
      <c r="F90" s="410"/>
      <c r="G90" s="411"/>
      <c r="H90" s="195"/>
      <c r="I90" s="198" t="s">
        <v>240</v>
      </c>
      <c r="J90" s="409" t="s">
        <v>238</v>
      </c>
      <c r="K90" s="411"/>
    </row>
    <row r="91" spans="1:14" s="5" customFormat="1" x14ac:dyDescent="0.25">
      <c r="B91" s="213" t="s">
        <v>373</v>
      </c>
      <c r="C91" s="214"/>
      <c r="D91" s="214"/>
      <c r="E91" s="214"/>
      <c r="F91" s="214"/>
      <c r="G91" s="215"/>
      <c r="H91" s="196"/>
      <c r="I91" s="125" t="s">
        <v>363</v>
      </c>
      <c r="J91" s="200"/>
      <c r="K91" s="201"/>
    </row>
    <row r="92" spans="1:14" s="5" customFormat="1" x14ac:dyDescent="0.25">
      <c r="B92" s="125" t="s">
        <v>241</v>
      </c>
      <c r="C92" s="200">
        <v>60</v>
      </c>
      <c r="D92" s="200"/>
      <c r="E92" s="200"/>
      <c r="F92" s="200"/>
      <c r="G92" s="201"/>
      <c r="H92" s="196"/>
      <c r="I92" s="125" t="s">
        <v>329</v>
      </c>
      <c r="J92" s="200">
        <v>24</v>
      </c>
      <c r="K92" s="201"/>
    </row>
    <row r="93" spans="1:14" s="5" customFormat="1" x14ac:dyDescent="0.25">
      <c r="B93" s="126" t="s">
        <v>252</v>
      </c>
      <c r="C93" s="200">
        <v>25</v>
      </c>
      <c r="D93" s="200"/>
      <c r="E93" s="200"/>
      <c r="F93" s="200"/>
      <c r="G93" s="201"/>
      <c r="H93" s="196"/>
      <c r="I93" s="125" t="s">
        <v>334</v>
      </c>
      <c r="J93" s="200"/>
      <c r="K93" s="201">
        <v>6</v>
      </c>
    </row>
    <row r="94" spans="1:14" s="5" customFormat="1" x14ac:dyDescent="0.25">
      <c r="B94" s="125" t="s">
        <v>306</v>
      </c>
      <c r="C94" s="200"/>
      <c r="D94" s="200"/>
      <c r="E94" s="200"/>
      <c r="F94" s="200">
        <v>9</v>
      </c>
      <c r="G94" s="201"/>
      <c r="H94" s="196"/>
      <c r="I94" s="125" t="s">
        <v>332</v>
      </c>
      <c r="J94" s="200">
        <v>4</v>
      </c>
      <c r="K94" s="201"/>
    </row>
    <row r="95" spans="1:14" s="5" customFormat="1" x14ac:dyDescent="0.25">
      <c r="B95" s="125"/>
      <c r="C95" s="200"/>
      <c r="D95" s="200"/>
      <c r="E95" s="200"/>
      <c r="F95" s="200"/>
      <c r="G95" s="201"/>
      <c r="H95" s="196"/>
      <c r="I95" s="125" t="s">
        <v>333</v>
      </c>
      <c r="J95" s="200">
        <v>1.5</v>
      </c>
      <c r="K95" s="201"/>
    </row>
    <row r="96" spans="1:14" s="5" customFormat="1" x14ac:dyDescent="0.25">
      <c r="B96" s="125"/>
      <c r="C96" s="200"/>
      <c r="D96" s="200"/>
      <c r="E96" s="200"/>
      <c r="F96" s="200"/>
      <c r="G96" s="201"/>
      <c r="H96" s="196"/>
      <c r="I96" s="125" t="s">
        <v>351</v>
      </c>
      <c r="J96" s="200"/>
      <c r="K96" s="201">
        <v>3</v>
      </c>
    </row>
    <row r="97" spans="1:11" s="5" customFormat="1" x14ac:dyDescent="0.25">
      <c r="B97" s="125"/>
      <c r="C97" s="200"/>
      <c r="D97" s="200"/>
      <c r="E97" s="200"/>
      <c r="F97" s="200"/>
      <c r="G97" s="201"/>
      <c r="H97" s="196"/>
      <c r="I97" s="125" t="s">
        <v>330</v>
      </c>
      <c r="J97" s="200"/>
      <c r="K97" s="201">
        <v>5</v>
      </c>
    </row>
    <row r="98" spans="1:11" s="5" customFormat="1" x14ac:dyDescent="0.25">
      <c r="A98" s="120"/>
      <c r="B98" s="126"/>
      <c r="C98" s="200"/>
      <c r="D98" s="200"/>
      <c r="E98" s="200"/>
      <c r="F98" s="200"/>
      <c r="G98" s="201"/>
      <c r="H98" s="196"/>
      <c r="I98" s="125" t="s">
        <v>352</v>
      </c>
      <c r="J98" s="200">
        <v>6</v>
      </c>
      <c r="K98" s="201"/>
    </row>
    <row r="99" spans="1:11" s="5" customFormat="1" x14ac:dyDescent="0.25">
      <c r="B99" s="125"/>
      <c r="C99" s="200"/>
      <c r="D99" s="200"/>
      <c r="E99" s="200"/>
      <c r="F99" s="200"/>
      <c r="G99" s="201"/>
      <c r="H99" s="196"/>
      <c r="I99" s="125"/>
      <c r="J99" s="200"/>
      <c r="K99" s="201"/>
    </row>
    <row r="100" spans="1:11" s="5" customFormat="1" ht="15.75" thickBot="1" x14ac:dyDescent="0.3">
      <c r="B100" s="127"/>
      <c r="C100" s="203"/>
      <c r="D100" s="203"/>
      <c r="E100" s="203"/>
      <c r="F100" s="203"/>
      <c r="G100" s="204"/>
      <c r="H100" s="196"/>
      <c r="I100" s="127"/>
      <c r="J100" s="203"/>
      <c r="K100" s="204"/>
    </row>
    <row r="101" spans="1:11" s="5" customFormat="1" ht="15.75" thickBot="1" x14ac:dyDescent="0.3">
      <c r="B101" s="205" t="s">
        <v>366</v>
      </c>
      <c r="C101" s="206">
        <f>SUM(C91:C100)</f>
        <v>85</v>
      </c>
      <c r="D101" s="206">
        <f t="shared" ref="D101:F101" si="8">SUM(D91:D100)</f>
        <v>0</v>
      </c>
      <c r="E101" s="206">
        <f t="shared" si="8"/>
        <v>0</v>
      </c>
      <c r="F101" s="206">
        <f t="shared" si="8"/>
        <v>9</v>
      </c>
      <c r="G101" s="206">
        <f>SUM(G91:G100)</f>
        <v>0</v>
      </c>
      <c r="H101" s="197"/>
      <c r="I101" s="206"/>
      <c r="J101" s="206">
        <f>SUM(J91:J100)</f>
        <v>35.5</v>
      </c>
      <c r="K101" s="207">
        <f t="shared" ref="K101" si="9">SUM(K91:K100)</f>
        <v>14</v>
      </c>
    </row>
    <row r="102" spans="1:11" s="5" customFormat="1" ht="18" customHeight="1" thickBot="1" x14ac:dyDescent="0.3">
      <c r="B102" s="415"/>
      <c r="C102" s="416"/>
      <c r="D102" s="416"/>
      <c r="E102" s="416"/>
      <c r="F102" s="416"/>
      <c r="G102" s="416"/>
      <c r="H102" s="416"/>
      <c r="I102" s="416"/>
      <c r="J102" s="416"/>
      <c r="K102" s="417"/>
    </row>
    <row r="103" spans="1:11" s="5" customFormat="1" x14ac:dyDescent="0.25">
      <c r="B103" s="385"/>
      <c r="C103" s="386"/>
      <c r="D103" s="386"/>
      <c r="E103" s="386"/>
      <c r="F103" s="386"/>
      <c r="G103" s="386"/>
      <c r="H103" s="386"/>
      <c r="I103" s="386"/>
      <c r="J103" s="386"/>
      <c r="K103" s="387"/>
    </row>
    <row r="104" spans="1:11" s="5" customFormat="1" ht="15.75" thickBot="1" x14ac:dyDescent="0.3">
      <c r="B104" s="388"/>
      <c r="C104" s="389"/>
      <c r="D104" s="389"/>
      <c r="E104" s="389"/>
      <c r="F104" s="389"/>
      <c r="G104" s="389"/>
      <c r="H104" s="389"/>
      <c r="I104" s="389"/>
      <c r="J104" s="389"/>
      <c r="K104" s="390"/>
    </row>
    <row r="105" spans="1:11" s="5" customFormat="1" ht="15.75" thickBot="1" x14ac:dyDescent="0.3">
      <c r="B105" s="391" t="s">
        <v>374</v>
      </c>
      <c r="C105" s="392"/>
      <c r="D105" s="392"/>
      <c r="E105" s="392"/>
      <c r="F105" s="392"/>
      <c r="G105" s="392"/>
      <c r="H105" s="392"/>
      <c r="I105" s="392"/>
      <c r="J105" s="392"/>
      <c r="K105" s="393"/>
    </row>
    <row r="106" spans="1:11" s="5" customFormat="1" ht="18" customHeight="1" x14ac:dyDescent="0.25">
      <c r="B106" s="418"/>
      <c r="C106" s="419"/>
      <c r="D106" s="419"/>
      <c r="E106" s="419"/>
      <c r="F106" s="419"/>
      <c r="G106" s="419"/>
      <c r="H106" s="419"/>
      <c r="I106" s="419"/>
      <c r="J106" s="419"/>
      <c r="K106" s="420"/>
    </row>
    <row r="107" spans="1:11" s="5" customFormat="1" x14ac:dyDescent="0.25">
      <c r="B107" s="394" t="s">
        <v>375</v>
      </c>
      <c r="C107" s="395"/>
      <c r="D107" s="395"/>
      <c r="E107" s="395"/>
      <c r="F107" s="395"/>
      <c r="G107" s="395"/>
      <c r="H107" s="395"/>
      <c r="I107" s="395"/>
      <c r="J107" s="395"/>
      <c r="K107" s="396"/>
    </row>
    <row r="108" spans="1:11" s="5" customFormat="1" ht="15.75" thickBot="1" x14ac:dyDescent="0.3">
      <c r="B108" s="189"/>
      <c r="C108" s="191">
        <f>C33+C50+C67+C84+C101</f>
        <v>407</v>
      </c>
      <c r="D108" s="397"/>
      <c r="E108" s="397"/>
      <c r="F108" s="397"/>
      <c r="G108" s="397"/>
      <c r="H108" s="397"/>
      <c r="I108" s="397"/>
      <c r="J108" s="397"/>
      <c r="K108" s="398"/>
    </row>
    <row r="109" spans="1:11" s="5" customFormat="1" x14ac:dyDescent="0.25">
      <c r="B109" s="394" t="s">
        <v>376</v>
      </c>
      <c r="C109" s="395"/>
      <c r="D109" s="395"/>
      <c r="E109" s="395"/>
      <c r="F109" s="395"/>
      <c r="G109" s="395"/>
      <c r="H109" s="395"/>
      <c r="I109" s="395"/>
      <c r="J109" s="395"/>
      <c r="K109" s="396"/>
    </row>
    <row r="110" spans="1:11" s="5" customFormat="1" ht="15.75" thickBot="1" x14ac:dyDescent="0.3">
      <c r="B110" s="399"/>
      <c r="C110" s="454"/>
      <c r="D110" s="455">
        <f>SUM(D33:G33,D50:G50,D67:G67,D84:G84,D101:G101)</f>
        <v>125</v>
      </c>
      <c r="E110" s="456"/>
      <c r="F110" s="456"/>
      <c r="G110" s="457"/>
      <c r="H110" s="399"/>
      <c r="I110" s="400"/>
      <c r="J110" s="400"/>
      <c r="K110" s="401"/>
    </row>
    <row r="111" spans="1:11" s="5" customFormat="1" x14ac:dyDescent="0.25">
      <c r="B111" s="394" t="s">
        <v>377</v>
      </c>
      <c r="C111" s="395"/>
      <c r="D111" s="395"/>
      <c r="E111" s="395"/>
      <c r="F111" s="395"/>
      <c r="G111" s="395"/>
      <c r="H111" s="395"/>
      <c r="I111" s="395"/>
      <c r="J111" s="395"/>
      <c r="K111" s="396"/>
    </row>
    <row r="112" spans="1:11" s="5" customFormat="1" ht="15.75" thickBot="1" x14ac:dyDescent="0.3">
      <c r="B112" s="402"/>
      <c r="C112" s="403"/>
      <c r="D112" s="403"/>
      <c r="E112" s="403"/>
      <c r="F112" s="403"/>
      <c r="G112" s="403"/>
      <c r="H112" s="403"/>
      <c r="I112" s="404"/>
      <c r="J112" s="219">
        <f>J33+J50+J67+J84+J101</f>
        <v>364.5</v>
      </c>
      <c r="K112" s="220"/>
    </row>
    <row r="113" spans="1:11" s="5" customFormat="1" x14ac:dyDescent="0.25">
      <c r="B113" s="394" t="s">
        <v>378</v>
      </c>
      <c r="C113" s="395"/>
      <c r="D113" s="395"/>
      <c r="E113" s="395"/>
      <c r="F113" s="395"/>
      <c r="G113" s="395"/>
      <c r="H113" s="395"/>
      <c r="I113" s="395"/>
      <c r="J113" s="395"/>
      <c r="K113" s="396"/>
    </row>
    <row r="114" spans="1:11" s="5" customFormat="1" ht="15.75" thickBot="1" x14ac:dyDescent="0.3">
      <c r="B114" s="402"/>
      <c r="C114" s="403"/>
      <c r="D114" s="403"/>
      <c r="E114" s="403"/>
      <c r="F114" s="403"/>
      <c r="G114" s="403"/>
      <c r="H114" s="403"/>
      <c r="I114" s="403"/>
      <c r="J114" s="404"/>
      <c r="K114" s="218">
        <f>K33+K50+K67+K84+K101</f>
        <v>182</v>
      </c>
    </row>
    <row r="115" spans="1:11" s="5" customFormat="1" ht="18" customHeight="1" thickBot="1" x14ac:dyDescent="0.3">
      <c r="B115" s="415"/>
      <c r="C115" s="416"/>
      <c r="D115" s="416"/>
      <c r="E115" s="416"/>
      <c r="F115" s="416"/>
      <c r="G115" s="416"/>
      <c r="H115" s="416"/>
      <c r="I115" s="416"/>
      <c r="J115" s="416"/>
      <c r="K115" s="417"/>
    </row>
    <row r="116" spans="1:11" s="5" customFormat="1" x14ac:dyDescent="0.25">
      <c r="B116" s="378" t="s">
        <v>379</v>
      </c>
      <c r="C116" s="378"/>
      <c r="D116" s="378"/>
      <c r="E116" s="378"/>
      <c r="F116" s="378"/>
      <c r="G116" s="378"/>
      <c r="H116" s="378"/>
      <c r="I116" s="378"/>
      <c r="J116" s="378"/>
      <c r="K116" s="378"/>
    </row>
    <row r="117" spans="1:11" s="5" customFormat="1" ht="48.75" customHeight="1" x14ac:dyDescent="0.25">
      <c r="B117" s="124"/>
      <c r="C117" s="221">
        <f>(J112+0.6*K114)/(C108+0.6*D110)</f>
        <v>0.98278008298755182</v>
      </c>
      <c r="D117" s="453" t="s">
        <v>380</v>
      </c>
      <c r="E117" s="453"/>
      <c r="F117" s="453"/>
      <c r="G117" s="453"/>
    </row>
    <row r="118" spans="1:11" x14ac:dyDescent="0.25">
      <c r="A118" s="5"/>
      <c r="B118" s="124"/>
      <c r="C118" s="124"/>
      <c r="D118" s="5"/>
      <c r="E118" s="5"/>
      <c r="F118" s="5"/>
      <c r="G118" s="5"/>
      <c r="H118" s="5"/>
    </row>
    <row r="119" spans="1:11" x14ac:dyDescent="0.25">
      <c r="C119" s="461" t="s">
        <v>207</v>
      </c>
      <c r="D119" s="461"/>
      <c r="E119" s="461"/>
      <c r="F119" s="461"/>
    </row>
  </sheetData>
  <sheetProtection password="B63B" sheet="1" objects="1" scenarios="1"/>
  <protectedRanges>
    <protectedRange sqref="F10:F14 F16 J10:J14 D18 B23:G32 I23:K32 D35 B40:G49 I40:K49 D52 B57:G66 I57:K66 D69 B74:G83 I74:K83 D86 B91:G100 I91:K100" name="Intervallo1"/>
  </protectedRanges>
  <mergeCells count="85">
    <mergeCell ref="C119:F119"/>
    <mergeCell ref="I8:K8"/>
    <mergeCell ref="B19:G19"/>
    <mergeCell ref="I19:K19"/>
    <mergeCell ref="B20:B21"/>
    <mergeCell ref="C20:G20"/>
    <mergeCell ref="I20:I21"/>
    <mergeCell ref="F15:G15"/>
    <mergeCell ref="B16:E16"/>
    <mergeCell ref="B17:K17"/>
    <mergeCell ref="B18:C18"/>
    <mergeCell ref="D18:K18"/>
    <mergeCell ref="B36:G36"/>
    <mergeCell ref="I36:K36"/>
    <mergeCell ref="B37:B38"/>
    <mergeCell ref="C37:G37"/>
    <mergeCell ref="B5:K5"/>
    <mergeCell ref="B6:E6"/>
    <mergeCell ref="B7:E7"/>
    <mergeCell ref="F7:G7"/>
    <mergeCell ref="B9:G9"/>
    <mergeCell ref="I37:I38"/>
    <mergeCell ref="J37:K37"/>
    <mergeCell ref="J20:K20"/>
    <mergeCell ref="C22:G22"/>
    <mergeCell ref="J22:K22"/>
    <mergeCell ref="B34:K34"/>
    <mergeCell ref="B35:C35"/>
    <mergeCell ref="D35:K35"/>
    <mergeCell ref="C90:G90"/>
    <mergeCell ref="J90:K90"/>
    <mergeCell ref="C39:G39"/>
    <mergeCell ref="J39:K39"/>
    <mergeCell ref="B51:K51"/>
    <mergeCell ref="B52:C52"/>
    <mergeCell ref="D52:K52"/>
    <mergeCell ref="B53:G53"/>
    <mergeCell ref="I53:K53"/>
    <mergeCell ref="B54:B55"/>
    <mergeCell ref="C54:G54"/>
    <mergeCell ref="I54:I55"/>
    <mergeCell ref="J54:K54"/>
    <mergeCell ref="B70:G70"/>
    <mergeCell ref="I70:K70"/>
    <mergeCell ref="B71:B72"/>
    <mergeCell ref="C71:G71"/>
    <mergeCell ref="I71:I72"/>
    <mergeCell ref="J71:K71"/>
    <mergeCell ref="C56:G56"/>
    <mergeCell ref="J56:K56"/>
    <mergeCell ref="B68:K68"/>
    <mergeCell ref="B69:C69"/>
    <mergeCell ref="D69:K69"/>
    <mergeCell ref="B103:K104"/>
    <mergeCell ref="B105:K105"/>
    <mergeCell ref="B102:K102"/>
    <mergeCell ref="B106:K106"/>
    <mergeCell ref="B107:K107"/>
    <mergeCell ref="B87:G87"/>
    <mergeCell ref="I87:K87"/>
    <mergeCell ref="B88:B89"/>
    <mergeCell ref="C88:G88"/>
    <mergeCell ref="I88:I89"/>
    <mergeCell ref="J88:K88"/>
    <mergeCell ref="C73:G73"/>
    <mergeCell ref="J73:K73"/>
    <mergeCell ref="B85:K85"/>
    <mergeCell ref="B86:C86"/>
    <mergeCell ref="D86:K86"/>
    <mergeCell ref="B3:K3"/>
    <mergeCell ref="D108:K108"/>
    <mergeCell ref="D117:G117"/>
    <mergeCell ref="B2:K2"/>
    <mergeCell ref="B4:K4"/>
    <mergeCell ref="I9:K9"/>
    <mergeCell ref="B110:C110"/>
    <mergeCell ref="D110:G110"/>
    <mergeCell ref="H110:K110"/>
    <mergeCell ref="B111:K111"/>
    <mergeCell ref="B112:I112"/>
    <mergeCell ref="B113:K113"/>
    <mergeCell ref="B114:J114"/>
    <mergeCell ref="B115:K115"/>
    <mergeCell ref="B116:K116"/>
    <mergeCell ref="B109:K109"/>
  </mergeCells>
  <conditionalFormatting sqref="C117">
    <cfRule type="cellIs" dxfId="19" priority="1" operator="greaterThan">
      <formula>0.25</formula>
    </cfRule>
  </conditionalFormatting>
  <dataValidations disablePrompts="1" count="3">
    <dataValidation type="whole" operator="greaterThan" allowBlank="1" showInputMessage="1" showErrorMessage="1" sqref="F6 F8">
      <formula1>0</formula1>
    </dataValidation>
    <dataValidation type="decimal" operator="lessThanOrEqual" allowBlank="1" showInputMessage="1" showErrorMessage="1" sqref="H117">
      <formula1>0.25</formula1>
    </dataValidation>
    <dataValidation type="whole" operator="greaterThanOrEqual" allowBlank="1" showInputMessage="1" showErrorMessage="1" sqref="F10:F14">
      <formula1>0</formula1>
    </dataValidation>
  </dataValidations>
  <hyperlinks>
    <hyperlink ref="C119:F119" location="'2a.Ind_magg_Prog_appr'!Area_stampa" display="PASSA AL FOGLIO SUCCESSIVO"/>
  </hyperlinks>
  <pageMargins left="0.7" right="0.7" top="0.75" bottom="0.75" header="0.3" footer="0.3"/>
  <pageSetup paperSize="9" scale="49" orientation="portrait" r:id="rId1"/>
  <rowBreaks count="1" manualBreakCount="1">
    <brk id="6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M58"/>
  <sheetViews>
    <sheetView view="pageBreakPreview" zoomScale="175" zoomScaleNormal="100" zoomScaleSheetLayoutView="175" workbookViewId="0">
      <selection activeCell="A3" sqref="A3"/>
    </sheetView>
  </sheetViews>
  <sheetFormatPr defaultRowHeight="11.25" x14ac:dyDescent="0.2"/>
  <cols>
    <col min="1" max="2" width="9.140625" style="62"/>
    <col min="3" max="3" width="10.85546875" style="62" customWidth="1"/>
    <col min="4" max="4" width="10" style="62" customWidth="1"/>
    <col min="5" max="5" width="10.7109375" style="62" customWidth="1"/>
    <col min="6" max="6" width="13.7109375" style="62" customWidth="1"/>
    <col min="7" max="7" width="14.7109375" style="62" customWidth="1"/>
    <col min="8" max="8" width="14.28515625" style="62" customWidth="1"/>
    <col min="9" max="16384" width="9.140625" style="62"/>
  </cols>
  <sheetData>
    <row r="1" spans="1:13" ht="12" thickBot="1" x14ac:dyDescent="0.25">
      <c r="A1" s="228"/>
      <c r="B1" s="229"/>
      <c r="C1" s="229"/>
      <c r="D1" s="229"/>
      <c r="E1" s="229"/>
      <c r="F1" s="229"/>
      <c r="G1" s="229"/>
      <c r="H1" s="229"/>
      <c r="I1" s="229"/>
      <c r="J1" s="229"/>
      <c r="K1" s="229"/>
      <c r="L1" s="229"/>
      <c r="M1" s="230"/>
    </row>
    <row r="2" spans="1:13" ht="39" customHeight="1" thickTop="1" x14ac:dyDescent="0.2">
      <c r="A2" s="231"/>
      <c r="B2" s="104"/>
      <c r="C2" s="472" t="s">
        <v>387</v>
      </c>
      <c r="D2" s="472"/>
      <c r="E2" s="472"/>
      <c r="F2" s="472"/>
      <c r="G2" s="472"/>
      <c r="H2" s="472"/>
      <c r="I2" s="472"/>
      <c r="J2" s="472"/>
      <c r="K2" s="104"/>
      <c r="L2" s="104"/>
      <c r="M2" s="232"/>
    </row>
    <row r="3" spans="1:13" x14ac:dyDescent="0.2">
      <c r="A3" s="231"/>
      <c r="B3" s="104"/>
      <c r="C3" s="473" t="s">
        <v>43</v>
      </c>
      <c r="D3" s="473"/>
      <c r="E3" s="473"/>
      <c r="F3" s="473"/>
      <c r="G3" s="473"/>
      <c r="H3" s="473"/>
      <c r="I3" s="473"/>
      <c r="J3" s="473"/>
      <c r="K3" s="104"/>
      <c r="L3" s="104"/>
      <c r="M3" s="232"/>
    </row>
    <row r="4" spans="1:13" s="357" customFormat="1" ht="16.5" customHeight="1" thickBot="1" x14ac:dyDescent="0.25">
      <c r="A4" s="231"/>
      <c r="B4" s="358"/>
      <c r="C4" s="465" t="s">
        <v>424</v>
      </c>
      <c r="D4" s="466"/>
      <c r="E4" s="466"/>
      <c r="F4" s="466"/>
      <c r="G4" s="466"/>
      <c r="H4" s="466"/>
      <c r="I4" s="466"/>
      <c r="J4" s="467"/>
      <c r="K4" s="358"/>
      <c r="L4" s="358"/>
      <c r="M4" s="232"/>
    </row>
    <row r="5" spans="1:13" ht="12.75" thickTop="1" thickBot="1" x14ac:dyDescent="0.25">
      <c r="A5" s="231"/>
      <c r="B5" s="104"/>
      <c r="C5" s="474" t="s">
        <v>194</v>
      </c>
      <c r="D5" s="475"/>
      <c r="E5" s="475"/>
      <c r="F5" s="475"/>
      <c r="G5" s="475"/>
      <c r="H5" s="475"/>
      <c r="I5" s="475"/>
      <c r="J5" s="476"/>
      <c r="K5" s="104"/>
      <c r="L5" s="104"/>
      <c r="M5" s="232"/>
    </row>
    <row r="6" spans="1:13" ht="12" thickTop="1" x14ac:dyDescent="0.2">
      <c r="A6" s="231"/>
      <c r="B6" s="104"/>
      <c r="C6" s="482" t="s">
        <v>343</v>
      </c>
      <c r="D6" s="483"/>
      <c r="E6" s="483"/>
      <c r="F6" s="483"/>
      <c r="G6" s="483"/>
      <c r="H6" s="484"/>
      <c r="I6" s="233"/>
      <c r="J6" s="234"/>
      <c r="K6" s="104"/>
      <c r="L6" s="104"/>
      <c r="M6" s="232"/>
    </row>
    <row r="7" spans="1:13" x14ac:dyDescent="0.2">
      <c r="A7" s="231"/>
      <c r="B7" s="104"/>
      <c r="C7" s="128" t="s">
        <v>45</v>
      </c>
      <c r="D7" s="129" t="s">
        <v>46</v>
      </c>
      <c r="E7" s="129" t="s">
        <v>47</v>
      </c>
      <c r="F7" s="129" t="s">
        <v>48</v>
      </c>
      <c r="G7" s="129" t="s">
        <v>49</v>
      </c>
      <c r="H7" s="130" t="s">
        <v>50</v>
      </c>
      <c r="I7" s="131" t="s">
        <v>51</v>
      </c>
      <c r="J7" s="235"/>
      <c r="K7" s="104"/>
      <c r="L7" s="104"/>
      <c r="M7" s="232"/>
    </row>
    <row r="8" spans="1:13" x14ac:dyDescent="0.2">
      <c r="A8" s="231"/>
      <c r="B8" s="104"/>
      <c r="C8" s="132" t="s">
        <v>52</v>
      </c>
      <c r="D8" s="133" t="s">
        <v>53</v>
      </c>
      <c r="E8" s="133" t="s">
        <v>54</v>
      </c>
      <c r="F8" s="133" t="s">
        <v>55</v>
      </c>
      <c r="G8" s="133" t="s">
        <v>56</v>
      </c>
      <c r="H8" s="134" t="s">
        <v>57</v>
      </c>
      <c r="I8" s="236"/>
      <c r="J8" s="235"/>
      <c r="K8" s="104"/>
      <c r="L8" s="104"/>
      <c r="M8" s="232"/>
    </row>
    <row r="9" spans="1:13" x14ac:dyDescent="0.2">
      <c r="A9" s="231"/>
      <c r="B9" s="104"/>
      <c r="C9" s="237" t="s">
        <v>58</v>
      </c>
      <c r="D9" s="238" t="s">
        <v>59</v>
      </c>
      <c r="E9" s="238" t="s">
        <v>60</v>
      </c>
      <c r="F9" s="238" t="s">
        <v>61</v>
      </c>
      <c r="G9" s="238" t="s">
        <v>62</v>
      </c>
      <c r="H9" s="239" t="s">
        <v>63</v>
      </c>
      <c r="I9" s="236"/>
      <c r="J9" s="235"/>
      <c r="K9" s="104"/>
      <c r="L9" s="104"/>
      <c r="M9" s="232"/>
    </row>
    <row r="10" spans="1:13" x14ac:dyDescent="0.2">
      <c r="A10" s="231"/>
      <c r="B10" s="104"/>
      <c r="C10" s="135" t="s">
        <v>344</v>
      </c>
      <c r="D10" s="136">
        <f>'1a. Su_Prog_appr'!F10</f>
        <v>5</v>
      </c>
      <c r="E10" s="137">
        <f>IF(D10&gt;0,'1a. Su_Prog_appr'!J10,0)</f>
        <v>197</v>
      </c>
      <c r="F10" s="138">
        <f>IF(E15&gt;0,E10/E15,0)</f>
        <v>0.67235494880546076</v>
      </c>
      <c r="G10" s="139">
        <v>0</v>
      </c>
      <c r="H10" s="308">
        <f>SUM(F10*G10)</f>
        <v>0</v>
      </c>
      <c r="I10" s="240"/>
      <c r="J10" s="235"/>
      <c r="K10" s="104"/>
      <c r="L10" s="104"/>
      <c r="M10" s="232"/>
    </row>
    <row r="11" spans="1:13" x14ac:dyDescent="0.2">
      <c r="A11" s="231"/>
      <c r="B11" s="104"/>
      <c r="C11" s="140" t="s">
        <v>64</v>
      </c>
      <c r="D11" s="141">
        <f>'1a. Su_Prog_appr'!F11</f>
        <v>1</v>
      </c>
      <c r="E11" s="142">
        <f>IF(D11&gt;0,'1a. Su_Prog_appr'!J11,0)</f>
        <v>96</v>
      </c>
      <c r="F11" s="138">
        <f>IF(E15&gt;0,E11/E15,0)</f>
        <v>0.32764505119453924</v>
      </c>
      <c r="G11" s="143">
        <v>5</v>
      </c>
      <c r="H11" s="309">
        <f>SUM(F11*G11)</f>
        <v>1.6382252559726962</v>
      </c>
      <c r="I11" s="240"/>
      <c r="J11" s="235"/>
      <c r="K11" s="104"/>
      <c r="L11" s="104"/>
      <c r="M11" s="232"/>
    </row>
    <row r="12" spans="1:13" x14ac:dyDescent="0.2">
      <c r="A12" s="231"/>
      <c r="B12" s="104"/>
      <c r="C12" s="140" t="s">
        <v>66</v>
      </c>
      <c r="D12" s="141">
        <f>'1a. Su_Prog_appr'!F12</f>
        <v>0</v>
      </c>
      <c r="E12" s="142">
        <f>IF(D12&gt;0,'1a. Su_Prog_appr'!J12*D12,0)</f>
        <v>0</v>
      </c>
      <c r="F12" s="138">
        <f>IF(E15&gt;0,E12/E15,0)</f>
        <v>0</v>
      </c>
      <c r="G12" s="143">
        <v>15</v>
      </c>
      <c r="H12" s="309">
        <f>SUM(F12*G12)</f>
        <v>0</v>
      </c>
      <c r="I12" s="240"/>
      <c r="J12" s="235"/>
      <c r="K12" s="104"/>
      <c r="L12" s="104"/>
      <c r="M12" s="232"/>
    </row>
    <row r="13" spans="1:13" x14ac:dyDescent="0.2">
      <c r="A13" s="231"/>
      <c r="B13" s="104"/>
      <c r="C13" s="140" t="s">
        <v>67</v>
      </c>
      <c r="D13" s="141">
        <f>'1a. Su_Prog_appr'!F13</f>
        <v>0</v>
      </c>
      <c r="E13" s="142">
        <f>IF(D13&gt;0,'1a. Su_Prog_appr'!J13*D13,0)</f>
        <v>0</v>
      </c>
      <c r="F13" s="138">
        <f>IF(E15&gt;0,E13/E15,0)</f>
        <v>0</v>
      </c>
      <c r="G13" s="143">
        <v>30</v>
      </c>
      <c r="H13" s="309">
        <f>SUM(F13*G13)</f>
        <v>0</v>
      </c>
      <c r="I13" s="240"/>
      <c r="J13" s="235"/>
      <c r="K13" s="104"/>
      <c r="L13" s="104"/>
      <c r="M13" s="232"/>
    </row>
    <row r="14" spans="1:13" ht="12" thickBot="1" x14ac:dyDescent="0.25">
      <c r="A14" s="231"/>
      <c r="B14" s="104"/>
      <c r="C14" s="132" t="s">
        <v>68</v>
      </c>
      <c r="D14" s="144">
        <f>'1a. Su_Prog_appr'!F14</f>
        <v>0</v>
      </c>
      <c r="E14" s="145">
        <f>IF(D14&gt;0,'1a. Su_Prog_appr'!J14*D14,0)</f>
        <v>0</v>
      </c>
      <c r="F14" s="146">
        <f>IF(E15&gt;0,E14/E15,0)</f>
        <v>0</v>
      </c>
      <c r="G14" s="147">
        <v>50</v>
      </c>
      <c r="H14" s="310">
        <f>SUM(F14*G14)</f>
        <v>0</v>
      </c>
      <c r="I14" s="240"/>
      <c r="J14" s="235"/>
      <c r="K14" s="104"/>
      <c r="L14" s="104"/>
      <c r="M14" s="232"/>
    </row>
    <row r="15" spans="1:13" ht="12.75" thickTop="1" thickBot="1" x14ac:dyDescent="0.25">
      <c r="A15" s="231"/>
      <c r="B15" s="104"/>
      <c r="C15" s="241"/>
      <c r="D15" s="148" t="s">
        <v>69</v>
      </c>
      <c r="E15" s="242">
        <f>SUM(E10:E14)</f>
        <v>293</v>
      </c>
      <c r="F15" s="243"/>
      <c r="G15" s="244"/>
      <c r="H15" s="245" t="s">
        <v>348</v>
      </c>
      <c r="I15" s="301">
        <f>SUM(H10:H14)</f>
        <v>1.6382252559726962</v>
      </c>
      <c r="J15" s="235" t="s">
        <v>49</v>
      </c>
      <c r="K15" s="104"/>
      <c r="L15" s="104"/>
      <c r="M15" s="232"/>
    </row>
    <row r="16" spans="1:13" ht="12.75" thickTop="1" thickBot="1" x14ac:dyDescent="0.25">
      <c r="A16" s="231"/>
      <c r="B16" s="104"/>
      <c r="C16" s="246"/>
      <c r="D16" s="104"/>
      <c r="E16" s="104"/>
      <c r="F16" s="104"/>
      <c r="G16" s="104"/>
      <c r="H16" s="104"/>
      <c r="I16" s="236"/>
      <c r="J16" s="235"/>
      <c r="K16" s="104"/>
      <c r="L16" s="104"/>
      <c r="M16" s="232"/>
    </row>
    <row r="17" spans="1:13" ht="12" thickTop="1" x14ac:dyDescent="0.2">
      <c r="A17" s="231"/>
      <c r="B17" s="104"/>
      <c r="C17" s="488" t="s">
        <v>388</v>
      </c>
      <c r="D17" s="489"/>
      <c r="E17" s="494"/>
      <c r="F17" s="485" t="s">
        <v>346</v>
      </c>
      <c r="G17" s="486"/>
      <c r="H17" s="487"/>
      <c r="I17" s="236"/>
      <c r="J17" s="235"/>
      <c r="K17" s="104"/>
      <c r="L17" s="104"/>
      <c r="M17" s="232"/>
    </row>
    <row r="18" spans="1:13" x14ac:dyDescent="0.2">
      <c r="A18" s="231"/>
      <c r="B18" s="104"/>
      <c r="C18" s="495"/>
      <c r="D18" s="496"/>
      <c r="E18" s="497"/>
      <c r="F18" s="149" t="s">
        <v>71</v>
      </c>
      <c r="G18" s="247"/>
      <c r="H18" s="248">
        <f>SUM((E28/E15)*100)</f>
        <v>46.075085324232084</v>
      </c>
      <c r="I18" s="236"/>
      <c r="J18" s="235"/>
      <c r="K18" s="104"/>
      <c r="L18" s="104"/>
      <c r="M18" s="232"/>
    </row>
    <row r="19" spans="1:13" x14ac:dyDescent="0.2">
      <c r="A19" s="231"/>
      <c r="B19" s="104"/>
      <c r="C19" s="150" t="s">
        <v>72</v>
      </c>
      <c r="D19" s="151"/>
      <c r="E19" s="249" t="s">
        <v>73</v>
      </c>
      <c r="F19" s="152" t="s">
        <v>74</v>
      </c>
      <c r="G19" s="181" t="s">
        <v>75</v>
      </c>
      <c r="H19" s="154" t="s">
        <v>49</v>
      </c>
      <c r="I19" s="236"/>
      <c r="J19" s="235"/>
      <c r="K19" s="104"/>
      <c r="L19" s="104"/>
      <c r="M19" s="232"/>
    </row>
    <row r="20" spans="1:13" x14ac:dyDescent="0.2">
      <c r="A20" s="231"/>
      <c r="B20" s="104"/>
      <c r="C20" s="250" t="s">
        <v>76</v>
      </c>
      <c r="D20" s="251"/>
      <c r="E20" s="252"/>
      <c r="F20" s="155" t="s">
        <v>65</v>
      </c>
      <c r="G20" s="181" t="s">
        <v>77</v>
      </c>
      <c r="H20" s="154" t="s">
        <v>56</v>
      </c>
      <c r="I20" s="236"/>
      <c r="J20" s="235"/>
      <c r="K20" s="104"/>
      <c r="L20" s="104"/>
      <c r="M20" s="232"/>
    </row>
    <row r="21" spans="1:13" x14ac:dyDescent="0.2">
      <c r="A21" s="231"/>
      <c r="B21" s="104"/>
      <c r="C21" s="250" t="s">
        <v>78</v>
      </c>
      <c r="D21" s="251"/>
      <c r="E21" s="252"/>
      <c r="F21" s="156" t="s">
        <v>65</v>
      </c>
      <c r="G21" s="133" t="s">
        <v>79</v>
      </c>
      <c r="H21" s="134"/>
      <c r="I21" s="236"/>
      <c r="J21" s="235"/>
      <c r="K21" s="104"/>
      <c r="L21" s="104"/>
      <c r="M21" s="232"/>
    </row>
    <row r="22" spans="1:13" x14ac:dyDescent="0.2">
      <c r="A22" s="231"/>
      <c r="B22" s="104"/>
      <c r="C22" s="250" t="s">
        <v>80</v>
      </c>
      <c r="D22" s="251"/>
      <c r="E22" s="252"/>
      <c r="F22" s="157" t="s">
        <v>345</v>
      </c>
      <c r="G22" s="158">
        <f>IF(E15&gt;0,IF(E28/E15&lt;=0.5,1,0),0)</f>
        <v>1</v>
      </c>
      <c r="H22" s="159">
        <f>SUM(G22*0)</f>
        <v>0</v>
      </c>
      <c r="I22" s="236"/>
      <c r="J22" s="235"/>
      <c r="K22" s="104"/>
      <c r="L22" s="104"/>
      <c r="M22" s="232"/>
    </row>
    <row r="23" spans="1:13" x14ac:dyDescent="0.2">
      <c r="A23" s="231"/>
      <c r="B23" s="104"/>
      <c r="C23" s="250" t="s">
        <v>81</v>
      </c>
      <c r="D23" s="251"/>
      <c r="E23" s="252"/>
      <c r="F23" s="160" t="s">
        <v>82</v>
      </c>
      <c r="G23" s="158">
        <f>IF(E15&gt;0,IF(AND(E28/E15&gt;0.5,E28/E15&lt;=0.75),1,0),0)</f>
        <v>0</v>
      </c>
      <c r="H23" s="159">
        <f>SUM(G23*10)</f>
        <v>0</v>
      </c>
      <c r="I23" s="236"/>
      <c r="J23" s="235"/>
      <c r="K23" s="104"/>
      <c r="L23" s="104"/>
      <c r="M23" s="232"/>
    </row>
    <row r="24" spans="1:13" x14ac:dyDescent="0.2">
      <c r="A24" s="231"/>
      <c r="B24" s="104"/>
      <c r="C24" s="250" t="s">
        <v>83</v>
      </c>
      <c r="D24" s="251"/>
      <c r="E24" s="253">
        <f>'1a. Su_Prog_appr'!D33+'1a. Su_Prog_appr'!D50+'1a. Su_Prog_appr'!D67+'1a. Su_Prog_appr'!D84+'1a. Su_Prog_appr'!D101</f>
        <v>0</v>
      </c>
      <c r="F24" s="160" t="s">
        <v>84</v>
      </c>
      <c r="G24" s="158">
        <f>IF(E15&gt;0,IF(AND(E28/E15&gt;0.75,E28/E15&lt;=1),1,0),0)</f>
        <v>0</v>
      </c>
      <c r="H24" s="159">
        <f>SUM(G24*20)</f>
        <v>0</v>
      </c>
      <c r="I24" s="236"/>
      <c r="J24" s="235"/>
      <c r="K24" s="104"/>
      <c r="L24" s="104"/>
      <c r="M24" s="232"/>
    </row>
    <row r="25" spans="1:13" ht="12" thickBot="1" x14ac:dyDescent="0.25">
      <c r="A25" s="231"/>
      <c r="B25" s="104"/>
      <c r="C25" s="254" t="s">
        <v>85</v>
      </c>
      <c r="D25" s="255"/>
      <c r="E25" s="256">
        <f>'1a. Su_Prog_appr'!E33+'1a. Su_Prog_appr'!E50+'1a. Su_Prog_appr'!E67+'1a. Su_Prog_appr'!E84+'1a. Su_Prog_appr'!E101</f>
        <v>30</v>
      </c>
      <c r="F25" s="161" t="s">
        <v>86</v>
      </c>
      <c r="G25" s="158">
        <f>IF(E15=0,1,0)</f>
        <v>0</v>
      </c>
      <c r="H25" s="162">
        <f>SUM(G25*30)</f>
        <v>0</v>
      </c>
      <c r="I25" s="236"/>
      <c r="J25" s="235"/>
      <c r="K25" s="104"/>
      <c r="L25" s="104"/>
      <c r="M25" s="232"/>
    </row>
    <row r="26" spans="1:13" ht="12" thickTop="1" x14ac:dyDescent="0.2">
      <c r="A26" s="231"/>
      <c r="B26" s="104"/>
      <c r="C26" s="254" t="s">
        <v>87</v>
      </c>
      <c r="D26" s="255"/>
      <c r="E26" s="256">
        <f>'1a. Su_Prog_appr'!F33+'1a. Su_Prog_appr'!F50+'1a. Su_Prog_appr'!F67+'1a. Su_Prog_appr'!F84+'1a. Su_Prog_appr'!F101</f>
        <v>45</v>
      </c>
      <c r="F26" s="104"/>
      <c r="G26" s="257"/>
      <c r="H26" s="245" t="s">
        <v>349</v>
      </c>
      <c r="I26" s="240">
        <f>SUM(H22:H26)</f>
        <v>0</v>
      </c>
      <c r="J26" s="235" t="s">
        <v>49</v>
      </c>
      <c r="K26" s="104"/>
      <c r="L26" s="104"/>
      <c r="M26" s="232"/>
    </row>
    <row r="27" spans="1:13" ht="12" thickBot="1" x14ac:dyDescent="0.25">
      <c r="A27" s="231"/>
      <c r="B27" s="104"/>
      <c r="C27" s="254" t="s">
        <v>88</v>
      </c>
      <c r="D27" s="255"/>
      <c r="E27" s="256">
        <f>'1a. Su_Prog_appr'!G33+'1a. Su_Prog_appr'!G50+'1a. Su_Prog_appr'!G67+'1a. Su_Prog_appr'!G84+'1a. Su_Prog_appr'!G101</f>
        <v>60</v>
      </c>
      <c r="F27" s="104"/>
      <c r="G27" s="104"/>
      <c r="H27" s="104"/>
      <c r="I27" s="236"/>
      <c r="J27" s="235"/>
      <c r="K27" s="104"/>
      <c r="L27" s="104"/>
      <c r="M27" s="232"/>
    </row>
    <row r="28" spans="1:13" ht="12.75" thickTop="1" thickBot="1" x14ac:dyDescent="0.25">
      <c r="A28" s="231"/>
      <c r="B28" s="104"/>
      <c r="C28" s="241"/>
      <c r="D28" s="258" t="s">
        <v>89</v>
      </c>
      <c r="E28" s="259">
        <f>SUM(E20:E27)</f>
        <v>135</v>
      </c>
      <c r="F28" s="104"/>
      <c r="G28" s="104"/>
      <c r="H28" s="104"/>
      <c r="I28" s="236"/>
      <c r="J28" s="235"/>
      <c r="K28" s="104"/>
      <c r="L28" s="104"/>
      <c r="M28" s="232"/>
    </row>
    <row r="29" spans="1:13" ht="12.75" thickTop="1" thickBot="1" x14ac:dyDescent="0.25">
      <c r="A29" s="231"/>
      <c r="B29" s="104"/>
      <c r="C29" s="246"/>
      <c r="D29" s="104"/>
      <c r="E29" s="104"/>
      <c r="F29" s="104"/>
      <c r="G29" s="104"/>
      <c r="H29" s="104"/>
      <c r="I29" s="236"/>
      <c r="J29" s="235"/>
      <c r="K29" s="104"/>
      <c r="L29" s="104"/>
      <c r="M29" s="232"/>
    </row>
    <row r="30" spans="1:13" ht="12" thickTop="1" x14ac:dyDescent="0.2">
      <c r="A30" s="231"/>
      <c r="B30" s="104"/>
      <c r="C30" s="468" t="s">
        <v>251</v>
      </c>
      <c r="D30" s="469"/>
      <c r="E30" s="470"/>
      <c r="F30" s="485" t="s">
        <v>347</v>
      </c>
      <c r="G30" s="486"/>
      <c r="H30" s="487"/>
      <c r="I30" s="236"/>
      <c r="J30" s="235"/>
      <c r="K30" s="104"/>
      <c r="L30" s="104"/>
      <c r="M30" s="232"/>
    </row>
    <row r="31" spans="1:13" x14ac:dyDescent="0.2">
      <c r="A31" s="231"/>
      <c r="B31" s="104"/>
      <c r="C31" s="291" t="s">
        <v>91</v>
      </c>
      <c r="D31" s="292" t="s">
        <v>92</v>
      </c>
      <c r="E31" s="293" t="s">
        <v>93</v>
      </c>
      <c r="F31" s="479" t="s">
        <v>94</v>
      </c>
      <c r="G31" s="163" t="s">
        <v>75</v>
      </c>
      <c r="H31" s="154" t="s">
        <v>49</v>
      </c>
      <c r="I31" s="236"/>
      <c r="J31" s="235"/>
      <c r="K31" s="104"/>
      <c r="L31" s="104"/>
      <c r="M31" s="232"/>
    </row>
    <row r="32" spans="1:13" ht="15" customHeight="1" x14ac:dyDescent="0.2">
      <c r="A32" s="231"/>
      <c r="B32" s="104"/>
      <c r="C32" s="302" t="s">
        <v>396</v>
      </c>
      <c r="D32" s="297"/>
      <c r="E32" s="164"/>
      <c r="F32" s="480"/>
      <c r="G32" s="163" t="s">
        <v>77</v>
      </c>
      <c r="H32" s="154" t="s">
        <v>56</v>
      </c>
      <c r="I32" s="236"/>
      <c r="J32" s="235"/>
      <c r="K32" s="104"/>
      <c r="L32" s="104"/>
      <c r="M32" s="232"/>
    </row>
    <row r="33" spans="1:13" x14ac:dyDescent="0.2">
      <c r="A33" s="231"/>
      <c r="B33" s="104"/>
      <c r="C33" s="304" t="s">
        <v>397</v>
      </c>
      <c r="D33" s="298" t="s">
        <v>95</v>
      </c>
      <c r="E33" s="165">
        <f>E15</f>
        <v>293</v>
      </c>
      <c r="F33" s="481"/>
      <c r="G33" s="166" t="s">
        <v>79</v>
      </c>
      <c r="H33" s="134"/>
      <c r="I33" s="236"/>
      <c r="J33" s="235"/>
      <c r="K33" s="104"/>
      <c r="L33" s="104"/>
      <c r="M33" s="232"/>
    </row>
    <row r="34" spans="1:13" ht="15" customHeight="1" x14ac:dyDescent="0.2">
      <c r="A34" s="231"/>
      <c r="B34" s="104"/>
      <c r="C34" s="302" t="s">
        <v>398</v>
      </c>
      <c r="D34" s="297"/>
      <c r="E34" s="164"/>
      <c r="F34" s="167" t="s">
        <v>247</v>
      </c>
      <c r="G34" s="260">
        <v>1</v>
      </c>
      <c r="H34" s="168">
        <f>SUM(G34*0)</f>
        <v>0</v>
      </c>
      <c r="I34" s="236"/>
      <c r="J34" s="235"/>
      <c r="K34" s="104"/>
      <c r="L34" s="104"/>
      <c r="M34" s="232"/>
    </row>
    <row r="35" spans="1:13" ht="23.25" customHeight="1" x14ac:dyDescent="0.2">
      <c r="A35" s="231"/>
      <c r="B35" s="104"/>
      <c r="C35" s="304" t="s">
        <v>96</v>
      </c>
      <c r="D35" s="298" t="s">
        <v>97</v>
      </c>
      <c r="E35" s="295">
        <f>E28</f>
        <v>135</v>
      </c>
      <c r="F35" s="169" t="s">
        <v>248</v>
      </c>
      <c r="G35" s="260">
        <v>0</v>
      </c>
      <c r="H35" s="168">
        <f>SUM(G35*10)</f>
        <v>0</v>
      </c>
      <c r="I35" s="236"/>
      <c r="J35" s="235"/>
      <c r="K35" s="104"/>
      <c r="L35" s="104"/>
      <c r="M35" s="232"/>
    </row>
    <row r="36" spans="1:13" ht="27" x14ac:dyDescent="0.2">
      <c r="A36" s="231"/>
      <c r="B36" s="104"/>
      <c r="C36" s="302" t="s">
        <v>98</v>
      </c>
      <c r="D36" s="297"/>
      <c r="E36" s="164"/>
      <c r="F36" s="169" t="s">
        <v>243</v>
      </c>
      <c r="G36" s="260">
        <v>0</v>
      </c>
      <c r="H36" s="168">
        <f>SUM(G36*10)</f>
        <v>0</v>
      </c>
      <c r="I36" s="236"/>
      <c r="J36" s="235"/>
      <c r="K36" s="104"/>
      <c r="L36" s="104"/>
      <c r="M36" s="232"/>
    </row>
    <row r="37" spans="1:13" ht="40.5" x14ac:dyDescent="0.2">
      <c r="A37" s="231"/>
      <c r="B37" s="104"/>
      <c r="C37" s="304" t="s">
        <v>99</v>
      </c>
      <c r="D37" s="298" t="s">
        <v>100</v>
      </c>
      <c r="E37" s="295">
        <f>SUM(E35/100*60)</f>
        <v>81</v>
      </c>
      <c r="F37" s="169" t="s">
        <v>244</v>
      </c>
      <c r="G37" s="260">
        <v>0</v>
      </c>
      <c r="H37" s="168">
        <f>SUM(G37*10)</f>
        <v>0</v>
      </c>
      <c r="I37" s="236"/>
      <c r="J37" s="235"/>
      <c r="K37" s="104"/>
      <c r="L37" s="104"/>
      <c r="M37" s="232"/>
    </row>
    <row r="38" spans="1:13" ht="27" x14ac:dyDescent="0.2">
      <c r="A38" s="231"/>
      <c r="B38" s="104"/>
      <c r="C38" s="302" t="s">
        <v>98</v>
      </c>
      <c r="D38" s="297"/>
      <c r="E38" s="164"/>
      <c r="F38" s="169" t="s">
        <v>245</v>
      </c>
      <c r="G38" s="260">
        <v>0</v>
      </c>
      <c r="H38" s="168">
        <f t="shared" ref="H38:H39" si="0">SUM(G38*10)</f>
        <v>0</v>
      </c>
      <c r="I38" s="245" t="s">
        <v>350</v>
      </c>
      <c r="J38" s="235"/>
      <c r="K38" s="104"/>
      <c r="L38" s="104"/>
      <c r="M38" s="232"/>
    </row>
    <row r="39" spans="1:13" ht="21" thickBot="1" x14ac:dyDescent="0.25">
      <c r="A39" s="231"/>
      <c r="B39" s="104"/>
      <c r="C39" s="306" t="s">
        <v>399</v>
      </c>
      <c r="D39" s="299" t="s">
        <v>101</v>
      </c>
      <c r="E39" s="300">
        <f>SUM(E33+E37)</f>
        <v>374</v>
      </c>
      <c r="F39" s="172" t="s">
        <v>246</v>
      </c>
      <c r="G39" s="261">
        <v>0</v>
      </c>
      <c r="H39" s="173">
        <f t="shared" si="0"/>
        <v>0</v>
      </c>
      <c r="I39" s="240">
        <f>SUM(H33:H39)</f>
        <v>0</v>
      </c>
      <c r="J39" s="235" t="s">
        <v>49</v>
      </c>
      <c r="K39" s="104"/>
      <c r="L39" s="104"/>
      <c r="M39" s="232"/>
    </row>
    <row r="40" spans="1:13" ht="12.75" thickTop="1" thickBot="1" x14ac:dyDescent="0.25">
      <c r="A40" s="231"/>
      <c r="B40" s="104"/>
      <c r="C40" s="104"/>
      <c r="D40" s="104"/>
      <c r="E40" s="104"/>
      <c r="F40" s="104"/>
      <c r="G40" s="104"/>
      <c r="H40" s="104"/>
      <c r="I40" s="236"/>
      <c r="J40" s="235"/>
      <c r="K40" s="104"/>
      <c r="L40" s="104"/>
      <c r="M40" s="232"/>
    </row>
    <row r="41" spans="1:13" ht="12" thickBot="1" x14ac:dyDescent="0.25">
      <c r="A41" s="231"/>
      <c r="B41" s="104"/>
      <c r="C41" s="262"/>
      <c r="D41" s="104"/>
      <c r="E41" s="104"/>
      <c r="F41" s="498" t="s">
        <v>354</v>
      </c>
      <c r="G41" s="499"/>
      <c r="H41" s="500"/>
      <c r="I41" s="296">
        <f>SUM(I15+I26+I39)</f>
        <v>1.6382252559726962</v>
      </c>
      <c r="J41" s="263" t="s">
        <v>49</v>
      </c>
      <c r="K41" s="104"/>
      <c r="L41" s="104"/>
      <c r="M41" s="232"/>
    </row>
    <row r="42" spans="1:13" ht="12" thickTop="1" x14ac:dyDescent="0.2">
      <c r="A42" s="231"/>
      <c r="B42" s="104"/>
      <c r="C42" s="488" t="s">
        <v>353</v>
      </c>
      <c r="D42" s="489"/>
      <c r="E42" s="490"/>
      <c r="F42" s="264" t="s">
        <v>103</v>
      </c>
      <c r="G42" s="265" t="s">
        <v>249</v>
      </c>
      <c r="H42" s="266" t="s">
        <v>104</v>
      </c>
      <c r="I42" s="262"/>
      <c r="J42" s="235"/>
      <c r="K42" s="104"/>
      <c r="L42" s="104"/>
      <c r="M42" s="232"/>
    </row>
    <row r="43" spans="1:13" x14ac:dyDescent="0.2">
      <c r="A43" s="231"/>
      <c r="B43" s="104"/>
      <c r="C43" s="491"/>
      <c r="D43" s="492"/>
      <c r="E43" s="493"/>
      <c r="F43" s="174" t="s">
        <v>105</v>
      </c>
      <c r="G43" s="158">
        <f>IF((AND(I$41&gt;=0,I$41&lt;=5)),0,0)</f>
        <v>0</v>
      </c>
      <c r="H43" s="267" t="s">
        <v>106</v>
      </c>
      <c r="I43" s="262"/>
      <c r="J43" s="235"/>
      <c r="K43" s="104"/>
      <c r="L43" s="104"/>
      <c r="M43" s="232"/>
    </row>
    <row r="44" spans="1:13" x14ac:dyDescent="0.2">
      <c r="A44" s="231"/>
      <c r="B44" s="104"/>
      <c r="C44" s="501" t="s">
        <v>393</v>
      </c>
      <c r="D44" s="502"/>
      <c r="E44" s="503"/>
      <c r="F44" s="174" t="s">
        <v>107</v>
      </c>
      <c r="G44" s="158">
        <f>IF((AND(I$41&gt;5,I$41&lt;=10)),5,0)</f>
        <v>0</v>
      </c>
      <c r="H44" s="267" t="s">
        <v>108</v>
      </c>
      <c r="I44" s="262"/>
      <c r="J44" s="235"/>
      <c r="K44" s="104"/>
      <c r="L44" s="104"/>
      <c r="M44" s="232"/>
    </row>
    <row r="45" spans="1:13" x14ac:dyDescent="0.2">
      <c r="A45" s="231"/>
      <c r="B45" s="104"/>
      <c r="C45" s="156" t="s">
        <v>91</v>
      </c>
      <c r="D45" s="151" t="s">
        <v>92</v>
      </c>
      <c r="E45" s="269" t="s">
        <v>93</v>
      </c>
      <c r="F45" s="174" t="s">
        <v>109</v>
      </c>
      <c r="G45" s="158">
        <f>IF((AND(I$41&gt;10,I$41&lt;=15)),10,0)</f>
        <v>0</v>
      </c>
      <c r="H45" s="267" t="s">
        <v>110</v>
      </c>
      <c r="I45" s="262"/>
      <c r="J45" s="235"/>
      <c r="K45" s="104"/>
      <c r="L45" s="104"/>
      <c r="M45" s="232"/>
    </row>
    <row r="46" spans="1:13" x14ac:dyDescent="0.2">
      <c r="A46" s="231"/>
      <c r="B46" s="104"/>
      <c r="C46" s="155" t="s">
        <v>111</v>
      </c>
      <c r="D46" s="153"/>
      <c r="E46" s="477" t="str">
        <f>IF('1a. Su_Prog_appr'!C117&lt;=25%,'1a. Su_Prog_appr'!J112,"-")</f>
        <v>-</v>
      </c>
      <c r="F46" s="174" t="s">
        <v>112</v>
      </c>
      <c r="G46" s="158">
        <f>IF((AND(I$41&gt;15,I$41&lt;=20)),15,0)</f>
        <v>0</v>
      </c>
      <c r="H46" s="267" t="s">
        <v>113</v>
      </c>
      <c r="I46" s="262"/>
      <c r="J46" s="235"/>
      <c r="K46" s="104"/>
      <c r="L46" s="104"/>
      <c r="M46" s="232"/>
    </row>
    <row r="47" spans="1:13" x14ac:dyDescent="0.2">
      <c r="A47" s="231"/>
      <c r="B47" s="104"/>
      <c r="C47" s="156" t="s">
        <v>114</v>
      </c>
      <c r="D47" s="151" t="s">
        <v>115</v>
      </c>
      <c r="E47" s="478"/>
      <c r="F47" s="174" t="s">
        <v>116</v>
      </c>
      <c r="G47" s="158">
        <f>IF((AND(I$41&gt;20,I$41&lt;=25)),20,0)</f>
        <v>0</v>
      </c>
      <c r="H47" s="267" t="s">
        <v>117</v>
      </c>
      <c r="I47" s="262"/>
      <c r="J47" s="235"/>
      <c r="K47" s="104"/>
      <c r="L47" s="104"/>
      <c r="M47" s="232"/>
    </row>
    <row r="48" spans="1:13" x14ac:dyDescent="0.2">
      <c r="A48" s="231"/>
      <c r="B48" s="104"/>
      <c r="C48" s="155" t="s">
        <v>98</v>
      </c>
      <c r="D48" s="153"/>
      <c r="E48" s="477" t="str">
        <f>IF('1a. Su_Prog_appr'!C117&lt;=25%,'1a. Su_Prog_appr'!K114,"-")</f>
        <v>-</v>
      </c>
      <c r="F48" s="174" t="s">
        <v>118</v>
      </c>
      <c r="G48" s="158">
        <f>IF((AND(I$41&gt;25,I$41&lt;=30)),25,0)</f>
        <v>0</v>
      </c>
      <c r="H48" s="267" t="s">
        <v>119</v>
      </c>
      <c r="I48" s="262"/>
      <c r="J48" s="235"/>
      <c r="K48" s="104"/>
      <c r="L48" s="104"/>
      <c r="M48" s="232"/>
    </row>
    <row r="49" spans="1:13" x14ac:dyDescent="0.2">
      <c r="A49" s="231"/>
      <c r="B49" s="104"/>
      <c r="C49" s="156" t="s">
        <v>342</v>
      </c>
      <c r="D49" s="151" t="s">
        <v>120</v>
      </c>
      <c r="E49" s="478"/>
      <c r="F49" s="174" t="s">
        <v>121</v>
      </c>
      <c r="G49" s="158">
        <f>IF((AND(I$41&gt;30,I$41&lt;=35)),30,0)</f>
        <v>0</v>
      </c>
      <c r="H49" s="267" t="s">
        <v>122</v>
      </c>
      <c r="I49" s="262"/>
      <c r="J49" s="235"/>
      <c r="K49" s="104"/>
      <c r="L49" s="104"/>
      <c r="M49" s="232"/>
    </row>
    <row r="50" spans="1:13" ht="15" customHeight="1" x14ac:dyDescent="0.2">
      <c r="A50" s="270"/>
      <c r="B50" s="104"/>
      <c r="C50" s="155" t="s">
        <v>98</v>
      </c>
      <c r="D50" s="153"/>
      <c r="E50" s="462" t="str">
        <f>IF('1a. Su_Prog_appr'!C117&lt;=25%,SUM(E48/100*60),"-")</f>
        <v>-</v>
      </c>
      <c r="F50" s="174" t="s">
        <v>123</v>
      </c>
      <c r="G50" s="158">
        <f>IF((AND(I$41&gt;35,I$41&lt;=40)),35,0)</f>
        <v>0</v>
      </c>
      <c r="H50" s="267" t="s">
        <v>124</v>
      </c>
      <c r="I50" s="262"/>
      <c r="J50" s="235"/>
      <c r="K50" s="104"/>
      <c r="L50" s="104"/>
      <c r="M50" s="232"/>
    </row>
    <row r="51" spans="1:13" x14ac:dyDescent="0.2">
      <c r="A51" s="270"/>
      <c r="B51" s="104"/>
      <c r="C51" s="156" t="s">
        <v>99</v>
      </c>
      <c r="D51" s="151" t="s">
        <v>125</v>
      </c>
      <c r="E51" s="463"/>
      <c r="F51" s="174" t="s">
        <v>126</v>
      </c>
      <c r="G51" s="158">
        <f>IF((AND(I$41&gt;40,I$41&lt;=45)),40,0)</f>
        <v>0</v>
      </c>
      <c r="H51" s="267" t="s">
        <v>127</v>
      </c>
      <c r="I51" s="262"/>
      <c r="J51" s="235"/>
      <c r="K51" s="104"/>
      <c r="L51" s="104"/>
      <c r="M51" s="232"/>
    </row>
    <row r="52" spans="1:13" ht="15" customHeight="1" x14ac:dyDescent="0.2">
      <c r="A52" s="270"/>
      <c r="B52" s="104"/>
      <c r="C52" s="155" t="s">
        <v>128</v>
      </c>
      <c r="D52" s="153"/>
      <c r="E52" s="462" t="str">
        <f>IF('1a. Su_Prog_appr'!C117&lt;=25%,SUM(E46+E50),"-")</f>
        <v>-</v>
      </c>
      <c r="F52" s="174" t="s">
        <v>129</v>
      </c>
      <c r="G52" s="158">
        <f>IF((AND(I$41&gt;45,I$41&lt;=50)),45,0)</f>
        <v>0</v>
      </c>
      <c r="H52" s="267" t="s">
        <v>130</v>
      </c>
      <c r="I52" s="262"/>
      <c r="J52" s="235"/>
      <c r="K52" s="104"/>
      <c r="L52" s="104"/>
      <c r="M52" s="232"/>
    </row>
    <row r="53" spans="1:13" ht="12" thickBot="1" x14ac:dyDescent="0.25">
      <c r="A53" s="231"/>
      <c r="B53" s="104"/>
      <c r="C53" s="170" t="s">
        <v>96</v>
      </c>
      <c r="D53" s="171" t="s">
        <v>131</v>
      </c>
      <c r="E53" s="464"/>
      <c r="F53" s="175" t="s">
        <v>132</v>
      </c>
      <c r="G53" s="176">
        <f>IF(I$41&gt;50,50,0)</f>
        <v>0</v>
      </c>
      <c r="H53" s="271" t="s">
        <v>133</v>
      </c>
      <c r="I53" s="262"/>
      <c r="J53" s="235"/>
      <c r="K53" s="104"/>
      <c r="L53" s="104"/>
      <c r="M53" s="232"/>
    </row>
    <row r="54" spans="1:13" ht="12.75" thickTop="1" thickBot="1" x14ac:dyDescent="0.25">
      <c r="A54" s="231"/>
      <c r="B54" s="104"/>
      <c r="C54" s="177" t="s">
        <v>134</v>
      </c>
      <c r="D54" s="104"/>
      <c r="E54" s="294">
        <f>'1a. Su_Prog_appr'!C117</f>
        <v>1.4430481283422461</v>
      </c>
      <c r="F54" s="104"/>
      <c r="G54" s="104"/>
      <c r="H54" s="178" t="s">
        <v>250</v>
      </c>
      <c r="I54" s="272">
        <f>SUM(G43:G53)</f>
        <v>0</v>
      </c>
      <c r="J54" s="273" t="s">
        <v>49</v>
      </c>
      <c r="K54" s="104"/>
      <c r="L54" s="104"/>
      <c r="M54" s="232"/>
    </row>
    <row r="55" spans="1:13" ht="12.75" thickTop="1" thickBot="1" x14ac:dyDescent="0.25">
      <c r="A55" s="231"/>
      <c r="B55" s="104"/>
      <c r="C55" s="274"/>
      <c r="D55" s="179"/>
      <c r="E55" s="180"/>
      <c r="F55" s="275"/>
      <c r="G55" s="275"/>
      <c r="H55" s="275"/>
      <c r="I55" s="276"/>
      <c r="J55" s="277"/>
      <c r="K55" s="104"/>
      <c r="L55" s="104"/>
      <c r="M55" s="232"/>
    </row>
    <row r="56" spans="1:13" ht="12" thickTop="1" x14ac:dyDescent="0.2">
      <c r="A56" s="278"/>
      <c r="B56" s="279"/>
      <c r="C56" s="279"/>
      <c r="D56" s="279"/>
      <c r="E56" s="279"/>
      <c r="F56" s="279"/>
      <c r="G56" s="279"/>
      <c r="H56" s="279"/>
      <c r="I56" s="279"/>
      <c r="J56" s="279"/>
      <c r="K56" s="279"/>
      <c r="L56" s="279"/>
      <c r="M56" s="280"/>
    </row>
    <row r="58" spans="1:13" x14ac:dyDescent="0.2">
      <c r="E58" s="471" t="s">
        <v>207</v>
      </c>
      <c r="F58" s="471"/>
      <c r="G58" s="471"/>
    </row>
  </sheetData>
  <sheetProtection password="B63B" sheet="1" objects="1" scenarios="1"/>
  <protectedRanges>
    <protectedRange sqref="G34:G39" name="Incremento_Caratteristiche_Particolari"/>
    <protectedRange sqref="E46 E48" name="Superfici_netta_e_accessoria"/>
  </protectedRanges>
  <dataConsolidate/>
  <mergeCells count="18">
    <mergeCell ref="C2:J2"/>
    <mergeCell ref="C3:J3"/>
    <mergeCell ref="C5:J5"/>
    <mergeCell ref="E46:E47"/>
    <mergeCell ref="E48:E49"/>
    <mergeCell ref="F31:F33"/>
    <mergeCell ref="C6:H6"/>
    <mergeCell ref="F17:H17"/>
    <mergeCell ref="F30:H30"/>
    <mergeCell ref="C42:E43"/>
    <mergeCell ref="C17:E18"/>
    <mergeCell ref="F41:H41"/>
    <mergeCell ref="C44:E44"/>
    <mergeCell ref="E50:E51"/>
    <mergeCell ref="E52:E53"/>
    <mergeCell ref="C4:J4"/>
    <mergeCell ref="C30:E30"/>
    <mergeCell ref="E58:G58"/>
  </mergeCells>
  <conditionalFormatting sqref="G43:G53">
    <cfRule type="cellIs" dxfId="18" priority="6" operator="notEqual">
      <formula>0</formula>
    </cfRule>
  </conditionalFormatting>
  <conditionalFormatting sqref="G22">
    <cfRule type="cellIs" dxfId="17" priority="4" operator="notEqual">
      <formula>0</formula>
    </cfRule>
  </conditionalFormatting>
  <conditionalFormatting sqref="G22:G25">
    <cfRule type="cellIs" dxfId="16" priority="3" operator="notEqual">
      <formula>0</formula>
    </cfRule>
  </conditionalFormatting>
  <conditionalFormatting sqref="D10:D14">
    <cfRule type="cellIs" dxfId="15" priority="2" operator="notEqual">
      <formula>0</formula>
    </cfRule>
  </conditionalFormatting>
  <conditionalFormatting sqref="H43:H53">
    <cfRule type="expression" dxfId="14" priority="1">
      <formula>$G$43:$G$53&lt;&gt;0</formula>
    </cfRule>
  </conditionalFormatting>
  <dataValidations count="1">
    <dataValidation type="list" allowBlank="1" showInputMessage="1" showErrorMessage="1" sqref="G34:G39">
      <formula1>"0,1,"</formula1>
    </dataValidation>
  </dataValidations>
  <hyperlinks>
    <hyperlink ref="E58" location="'2a.Ind_magg_Prog_appr'!A1" display="PASSA AL FOGLIO SUCCESSIVO"/>
    <hyperlink ref="E58:G58" location="'2b.Ind_magg_attuale'!A1" display="PASSA AL FOGLIO SUCCESSIVO"/>
  </hyperlinks>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M58"/>
  <sheetViews>
    <sheetView view="pageBreakPreview" topLeftCell="B1" zoomScale="130" zoomScaleNormal="145" zoomScaleSheetLayoutView="130" workbookViewId="0">
      <selection activeCell="B3" sqref="B3"/>
    </sheetView>
  </sheetViews>
  <sheetFormatPr defaultRowHeight="11.25" x14ac:dyDescent="0.2"/>
  <cols>
    <col min="1" max="2" width="9.140625" style="62"/>
    <col min="3" max="3" width="10.85546875" style="62" customWidth="1"/>
    <col min="4" max="4" width="11.42578125" style="62" customWidth="1"/>
    <col min="5" max="5" width="10.5703125" style="62" customWidth="1"/>
    <col min="6" max="6" width="13.7109375" style="62" customWidth="1"/>
    <col min="7" max="7" width="14.7109375" style="62" customWidth="1"/>
    <col min="8" max="8" width="14.28515625" style="62" customWidth="1"/>
    <col min="9" max="16384" width="9.140625" style="62"/>
  </cols>
  <sheetData>
    <row r="1" spans="1:13" ht="12" thickBot="1" x14ac:dyDescent="0.25">
      <c r="A1" s="228"/>
      <c r="B1" s="229"/>
      <c r="C1" s="229"/>
      <c r="D1" s="229"/>
      <c r="E1" s="229"/>
      <c r="F1" s="229"/>
      <c r="G1" s="229"/>
      <c r="H1" s="229"/>
      <c r="I1" s="229"/>
      <c r="J1" s="229"/>
      <c r="K1" s="229"/>
      <c r="L1" s="229"/>
      <c r="M1" s="230"/>
    </row>
    <row r="2" spans="1:13" ht="39" customHeight="1" thickTop="1" x14ac:dyDescent="0.2">
      <c r="A2" s="231"/>
      <c r="B2" s="104"/>
      <c r="C2" s="472" t="s">
        <v>392</v>
      </c>
      <c r="D2" s="472"/>
      <c r="E2" s="472"/>
      <c r="F2" s="472"/>
      <c r="G2" s="472"/>
      <c r="H2" s="472"/>
      <c r="I2" s="472"/>
      <c r="J2" s="472"/>
      <c r="K2" s="104"/>
      <c r="L2" s="104"/>
      <c r="M2" s="232"/>
    </row>
    <row r="3" spans="1:13" ht="15.75" customHeight="1" thickBot="1" x14ac:dyDescent="0.25">
      <c r="A3" s="231"/>
      <c r="B3" s="104"/>
      <c r="C3" s="504" t="s">
        <v>43</v>
      </c>
      <c r="D3" s="504"/>
      <c r="E3" s="504"/>
      <c r="F3" s="504"/>
      <c r="G3" s="504"/>
      <c r="H3" s="504"/>
      <c r="I3" s="504"/>
      <c r="J3" s="504"/>
      <c r="K3" s="104"/>
      <c r="L3" s="104"/>
      <c r="M3" s="232"/>
    </row>
    <row r="4" spans="1:13" s="357" customFormat="1" ht="16.5" customHeight="1" thickTop="1" thickBot="1" x14ac:dyDescent="0.25">
      <c r="A4" s="231"/>
      <c r="B4" s="358"/>
      <c r="C4" s="465" t="s">
        <v>424</v>
      </c>
      <c r="D4" s="466"/>
      <c r="E4" s="466"/>
      <c r="F4" s="466"/>
      <c r="G4" s="466"/>
      <c r="H4" s="466"/>
      <c r="I4" s="466"/>
      <c r="J4" s="467"/>
      <c r="K4" s="358"/>
      <c r="L4" s="358"/>
      <c r="M4" s="232"/>
    </row>
    <row r="5" spans="1:13" s="357" customFormat="1" ht="12.75" thickTop="1" thickBot="1" x14ac:dyDescent="0.25">
      <c r="A5" s="231"/>
      <c r="B5" s="358"/>
      <c r="C5" s="474" t="s">
        <v>194</v>
      </c>
      <c r="D5" s="475"/>
      <c r="E5" s="475"/>
      <c r="F5" s="475"/>
      <c r="G5" s="475"/>
      <c r="H5" s="475"/>
      <c r="I5" s="475"/>
      <c r="J5" s="476"/>
      <c r="K5" s="358"/>
      <c r="L5" s="358"/>
      <c r="M5" s="232"/>
    </row>
    <row r="6" spans="1:13" ht="12" thickTop="1" x14ac:dyDescent="0.2">
      <c r="A6" s="231"/>
      <c r="B6" s="104"/>
      <c r="C6" s="281" t="s">
        <v>44</v>
      </c>
      <c r="D6" s="257"/>
      <c r="E6" s="257"/>
      <c r="F6" s="257"/>
      <c r="G6" s="257"/>
      <c r="H6" s="282"/>
      <c r="I6" s="233"/>
      <c r="J6" s="234"/>
      <c r="K6" s="104"/>
      <c r="L6" s="104"/>
      <c r="M6" s="232"/>
    </row>
    <row r="7" spans="1:13" x14ac:dyDescent="0.2">
      <c r="A7" s="231"/>
      <c r="B7" s="104"/>
      <c r="C7" s="128" t="s">
        <v>45</v>
      </c>
      <c r="D7" s="129" t="s">
        <v>46</v>
      </c>
      <c r="E7" s="129" t="s">
        <v>47</v>
      </c>
      <c r="F7" s="129" t="s">
        <v>48</v>
      </c>
      <c r="G7" s="129" t="s">
        <v>49</v>
      </c>
      <c r="H7" s="130" t="s">
        <v>50</v>
      </c>
      <c r="I7" s="131" t="s">
        <v>51</v>
      </c>
      <c r="J7" s="235"/>
      <c r="K7" s="104"/>
      <c r="L7" s="104"/>
      <c r="M7" s="232"/>
    </row>
    <row r="8" spans="1:13" x14ac:dyDescent="0.2">
      <c r="A8" s="231"/>
      <c r="B8" s="104"/>
      <c r="C8" s="132" t="s">
        <v>52</v>
      </c>
      <c r="D8" s="133" t="s">
        <v>53</v>
      </c>
      <c r="E8" s="133" t="s">
        <v>54</v>
      </c>
      <c r="F8" s="133" t="s">
        <v>55</v>
      </c>
      <c r="G8" s="133" t="s">
        <v>56</v>
      </c>
      <c r="H8" s="134" t="s">
        <v>57</v>
      </c>
      <c r="I8" s="236"/>
      <c r="J8" s="235"/>
      <c r="K8" s="104"/>
      <c r="L8" s="104"/>
      <c r="M8" s="232"/>
    </row>
    <row r="9" spans="1:13" x14ac:dyDescent="0.2">
      <c r="A9" s="231"/>
      <c r="B9" s="104"/>
      <c r="C9" s="237" t="s">
        <v>58</v>
      </c>
      <c r="D9" s="238" t="s">
        <v>59</v>
      </c>
      <c r="E9" s="238" t="s">
        <v>60</v>
      </c>
      <c r="F9" s="238" t="s">
        <v>61</v>
      </c>
      <c r="G9" s="238" t="s">
        <v>62</v>
      </c>
      <c r="H9" s="239" t="s">
        <v>63</v>
      </c>
      <c r="I9" s="236"/>
      <c r="J9" s="235"/>
      <c r="K9" s="104"/>
      <c r="L9" s="104"/>
      <c r="M9" s="232"/>
    </row>
    <row r="10" spans="1:13" x14ac:dyDescent="0.2">
      <c r="A10" s="231"/>
      <c r="B10" s="104"/>
      <c r="C10" s="135" t="s">
        <v>344</v>
      </c>
      <c r="D10" s="136">
        <f>'1b. Su_attuale'!F10</f>
        <v>5</v>
      </c>
      <c r="E10" s="320">
        <f>IF(D10&gt;0,'1b. Su_attuale'!J10,0)</f>
        <v>261</v>
      </c>
      <c r="F10" s="138">
        <f>IF(E15&gt;0,E10/E15,0)</f>
        <v>0.69230769230769229</v>
      </c>
      <c r="G10" s="139">
        <v>0</v>
      </c>
      <c r="H10" s="308">
        <f>SUM(F10*G10)</f>
        <v>0</v>
      </c>
      <c r="I10" s="240"/>
      <c r="J10" s="235"/>
      <c r="K10" s="104"/>
      <c r="L10" s="104"/>
      <c r="M10" s="232"/>
    </row>
    <row r="11" spans="1:13" x14ac:dyDescent="0.2">
      <c r="A11" s="231"/>
      <c r="B11" s="104"/>
      <c r="C11" s="140" t="s">
        <v>64</v>
      </c>
      <c r="D11" s="141">
        <f>'1b. Su_attuale'!F11</f>
        <v>0</v>
      </c>
      <c r="E11" s="321">
        <f>IF(D11&gt;0,'1b. Su_attuale'!J11,0)</f>
        <v>0</v>
      </c>
      <c r="F11" s="138">
        <f>IF(E15&gt;0,E11/E15,0)</f>
        <v>0</v>
      </c>
      <c r="G11" s="143">
        <v>5</v>
      </c>
      <c r="H11" s="309">
        <f>SUM(F11*G11)</f>
        <v>0</v>
      </c>
      <c r="I11" s="240"/>
      <c r="J11" s="235"/>
      <c r="K11" s="104"/>
      <c r="L11" s="104"/>
      <c r="M11" s="232"/>
    </row>
    <row r="12" spans="1:13" x14ac:dyDescent="0.2">
      <c r="A12" s="231"/>
      <c r="B12" s="104"/>
      <c r="C12" s="140" t="s">
        <v>66</v>
      </c>
      <c r="D12" s="141">
        <f>'1b. Su_attuale'!F12</f>
        <v>1</v>
      </c>
      <c r="E12" s="321">
        <f>IF(D12&gt;0,'1b. Su_attuale'!J12*D12,0)</f>
        <v>116</v>
      </c>
      <c r="F12" s="138">
        <f>IF(E15&gt;0,E12/E15,0)</f>
        <v>0.30769230769230771</v>
      </c>
      <c r="G12" s="143">
        <v>15</v>
      </c>
      <c r="H12" s="309">
        <f>SUM(F12*G12)</f>
        <v>4.6153846153846159</v>
      </c>
      <c r="I12" s="240"/>
      <c r="J12" s="235"/>
      <c r="K12" s="104"/>
      <c r="L12" s="104"/>
      <c r="M12" s="232"/>
    </row>
    <row r="13" spans="1:13" x14ac:dyDescent="0.2">
      <c r="A13" s="231"/>
      <c r="B13" s="104"/>
      <c r="C13" s="140" t="s">
        <v>67</v>
      </c>
      <c r="D13" s="141">
        <f>'1b. Su_attuale'!F13</f>
        <v>0</v>
      </c>
      <c r="E13" s="321">
        <f>IF(D13&gt;0,'1b. Su_attuale'!J13*D13,0)</f>
        <v>0</v>
      </c>
      <c r="F13" s="138">
        <f>IF(E15&gt;0,E13/E15,0)</f>
        <v>0</v>
      </c>
      <c r="G13" s="143">
        <v>30</v>
      </c>
      <c r="H13" s="309">
        <f>SUM(F13*G13)</f>
        <v>0</v>
      </c>
      <c r="I13" s="240"/>
      <c r="J13" s="235"/>
      <c r="K13" s="104"/>
      <c r="L13" s="104"/>
      <c r="M13" s="232"/>
    </row>
    <row r="14" spans="1:13" ht="12" thickBot="1" x14ac:dyDescent="0.25">
      <c r="A14" s="231"/>
      <c r="B14" s="104"/>
      <c r="C14" s="132" t="s">
        <v>68</v>
      </c>
      <c r="D14" s="144">
        <f>'1b. Su_attuale'!F14</f>
        <v>0</v>
      </c>
      <c r="E14" s="322">
        <f>IF(D14&gt;0,'1b. Su_attuale'!J14*D14,0)</f>
        <v>0</v>
      </c>
      <c r="F14" s="146">
        <f>IF(E15&gt;0,E14/E15,0)</f>
        <v>0</v>
      </c>
      <c r="G14" s="147">
        <v>50</v>
      </c>
      <c r="H14" s="310">
        <f>SUM(F14*G14)</f>
        <v>0</v>
      </c>
      <c r="I14" s="240"/>
      <c r="J14" s="235"/>
      <c r="K14" s="104"/>
      <c r="L14" s="104"/>
      <c r="M14" s="232"/>
    </row>
    <row r="15" spans="1:13" ht="12.75" thickTop="1" thickBot="1" x14ac:dyDescent="0.25">
      <c r="A15" s="231"/>
      <c r="B15" s="104"/>
      <c r="C15" s="241"/>
      <c r="D15" s="148" t="s">
        <v>69</v>
      </c>
      <c r="E15" s="242">
        <f>SUM(E10:E14)</f>
        <v>377</v>
      </c>
      <c r="F15" s="283"/>
      <c r="G15" s="244"/>
      <c r="H15" s="245" t="s">
        <v>348</v>
      </c>
      <c r="I15" s="301">
        <f>SUM(H10:H14)</f>
        <v>4.6153846153846159</v>
      </c>
      <c r="J15" s="235" t="s">
        <v>49</v>
      </c>
      <c r="K15" s="104"/>
      <c r="L15" s="104"/>
      <c r="M15" s="232"/>
    </row>
    <row r="16" spans="1:13" ht="12.75" thickTop="1" thickBot="1" x14ac:dyDescent="0.25">
      <c r="A16" s="231"/>
      <c r="B16" s="104"/>
      <c r="C16" s="246"/>
      <c r="D16" s="104"/>
      <c r="E16" s="104"/>
      <c r="F16" s="104"/>
      <c r="G16" s="104"/>
      <c r="H16" s="104"/>
      <c r="I16" s="236"/>
      <c r="J16" s="235"/>
      <c r="K16" s="104"/>
      <c r="L16" s="104"/>
      <c r="M16" s="232"/>
    </row>
    <row r="17" spans="1:13" ht="12" thickTop="1" x14ac:dyDescent="0.2">
      <c r="A17" s="231"/>
      <c r="B17" s="104"/>
      <c r="C17" s="488" t="s">
        <v>388</v>
      </c>
      <c r="D17" s="489"/>
      <c r="E17" s="494"/>
      <c r="F17" s="284" t="s">
        <v>70</v>
      </c>
      <c r="G17" s="285"/>
      <c r="H17" s="286"/>
      <c r="I17" s="236"/>
      <c r="J17" s="235"/>
      <c r="K17" s="104"/>
      <c r="L17" s="104"/>
      <c r="M17" s="232"/>
    </row>
    <row r="18" spans="1:13" x14ac:dyDescent="0.2">
      <c r="A18" s="231"/>
      <c r="B18" s="104"/>
      <c r="C18" s="495"/>
      <c r="D18" s="496"/>
      <c r="E18" s="497"/>
      <c r="F18" s="149" t="s">
        <v>71</v>
      </c>
      <c r="G18" s="247"/>
      <c r="H18" s="248">
        <f>SUM((E28/E15)*100)</f>
        <v>33.952254641909811</v>
      </c>
      <c r="I18" s="236"/>
      <c r="J18" s="235"/>
      <c r="K18" s="104"/>
      <c r="L18" s="104"/>
      <c r="M18" s="232"/>
    </row>
    <row r="19" spans="1:13" x14ac:dyDescent="0.2">
      <c r="A19" s="231"/>
      <c r="B19" s="104"/>
      <c r="C19" s="150" t="s">
        <v>72</v>
      </c>
      <c r="D19" s="151"/>
      <c r="E19" s="249" t="s">
        <v>73</v>
      </c>
      <c r="F19" s="152" t="s">
        <v>74</v>
      </c>
      <c r="G19" s="153" t="s">
        <v>75</v>
      </c>
      <c r="H19" s="154" t="s">
        <v>49</v>
      </c>
      <c r="I19" s="236"/>
      <c r="J19" s="235"/>
      <c r="K19" s="104"/>
      <c r="L19" s="104"/>
      <c r="M19" s="232"/>
    </row>
    <row r="20" spans="1:13" x14ac:dyDescent="0.2">
      <c r="A20" s="231"/>
      <c r="B20" s="104"/>
      <c r="C20" s="250" t="s">
        <v>76</v>
      </c>
      <c r="D20" s="251"/>
      <c r="E20" s="252"/>
      <c r="F20" s="155" t="s">
        <v>65</v>
      </c>
      <c r="G20" s="153" t="s">
        <v>77</v>
      </c>
      <c r="H20" s="154" t="s">
        <v>56</v>
      </c>
      <c r="I20" s="236"/>
      <c r="J20" s="235"/>
      <c r="K20" s="104"/>
      <c r="L20" s="104"/>
      <c r="M20" s="232"/>
    </row>
    <row r="21" spans="1:13" x14ac:dyDescent="0.2">
      <c r="A21" s="231"/>
      <c r="B21" s="104"/>
      <c r="C21" s="250" t="s">
        <v>78</v>
      </c>
      <c r="D21" s="251"/>
      <c r="E21" s="252"/>
      <c r="F21" s="156" t="s">
        <v>65</v>
      </c>
      <c r="G21" s="151" t="s">
        <v>79</v>
      </c>
      <c r="H21" s="134"/>
      <c r="I21" s="236"/>
      <c r="J21" s="235"/>
      <c r="K21" s="104"/>
      <c r="L21" s="104"/>
      <c r="M21" s="232"/>
    </row>
    <row r="22" spans="1:13" x14ac:dyDescent="0.2">
      <c r="A22" s="231"/>
      <c r="B22" s="104"/>
      <c r="C22" s="250" t="s">
        <v>80</v>
      </c>
      <c r="D22" s="251"/>
      <c r="E22" s="252"/>
      <c r="F22" s="157" t="s">
        <v>345</v>
      </c>
      <c r="G22" s="158">
        <f>IF(E15&gt;0,IF(E28/E15&lt;=0.5,1,0),0)</f>
        <v>1</v>
      </c>
      <c r="H22" s="159">
        <f>SUM(G22*0)</f>
        <v>0</v>
      </c>
      <c r="I22" s="236"/>
      <c r="J22" s="235"/>
      <c r="K22" s="104"/>
      <c r="L22" s="104"/>
      <c r="M22" s="232"/>
    </row>
    <row r="23" spans="1:13" x14ac:dyDescent="0.2">
      <c r="A23" s="231"/>
      <c r="B23" s="104"/>
      <c r="C23" s="250" t="s">
        <v>81</v>
      </c>
      <c r="D23" s="251"/>
      <c r="E23" s="252"/>
      <c r="F23" s="160" t="s">
        <v>82</v>
      </c>
      <c r="G23" s="158">
        <f>IF(E15&gt;0,IF(AND(E28/E15&gt;0.5,E28/E15&lt;=0.75),1,0),0)</f>
        <v>0</v>
      </c>
      <c r="H23" s="159">
        <f>SUM(G23*10)</f>
        <v>0</v>
      </c>
      <c r="I23" s="236"/>
      <c r="J23" s="235"/>
      <c r="K23" s="104"/>
      <c r="L23" s="104"/>
      <c r="M23" s="232"/>
    </row>
    <row r="24" spans="1:13" x14ac:dyDescent="0.2">
      <c r="A24" s="231"/>
      <c r="B24" s="104"/>
      <c r="C24" s="250" t="s">
        <v>83</v>
      </c>
      <c r="D24" s="251"/>
      <c r="E24" s="253">
        <f>'1b. Su_attuale'!D33+'1b. Su_attuale'!D50+'1b. Su_attuale'!D67+'1b. Su_attuale'!D84+'1b. Su_attuale'!D101</f>
        <v>0</v>
      </c>
      <c r="F24" s="160" t="s">
        <v>84</v>
      </c>
      <c r="G24" s="158">
        <f>IF(E15&gt;0,IF(AND(E28/E15&gt;0.75,E28/E15&lt;=1),1,0),0)</f>
        <v>0</v>
      </c>
      <c r="H24" s="159">
        <f>SUM(G24*20)</f>
        <v>0</v>
      </c>
      <c r="I24" s="236"/>
      <c r="J24" s="235"/>
      <c r="K24" s="104"/>
      <c r="L24" s="104"/>
      <c r="M24" s="232"/>
    </row>
    <row r="25" spans="1:13" ht="12" thickBot="1" x14ac:dyDescent="0.25">
      <c r="A25" s="231"/>
      <c r="B25" s="104"/>
      <c r="C25" s="254" t="s">
        <v>85</v>
      </c>
      <c r="D25" s="255"/>
      <c r="E25" s="256">
        <f>'1b. Su_attuale'!E33+'1b. Su_attuale'!E50+'1b. Su_attuale'!E67+'1b. Su_attuale'!E84+'1b. Su_attuale'!E101</f>
        <v>33</v>
      </c>
      <c r="F25" s="161" t="s">
        <v>86</v>
      </c>
      <c r="G25" s="158">
        <f>IF(E15=0,1,0)</f>
        <v>0</v>
      </c>
      <c r="H25" s="162">
        <f>SUM(G25*30)</f>
        <v>0</v>
      </c>
      <c r="I25" s="236"/>
      <c r="J25" s="235"/>
      <c r="K25" s="104"/>
      <c r="L25" s="104"/>
      <c r="M25" s="232"/>
    </row>
    <row r="26" spans="1:13" ht="12" thickTop="1" x14ac:dyDescent="0.2">
      <c r="A26" s="231"/>
      <c r="B26" s="104"/>
      <c r="C26" s="254" t="s">
        <v>87</v>
      </c>
      <c r="D26" s="255"/>
      <c r="E26" s="256">
        <f>'1b. Su_attuale'!F33+'1b. Su_attuale'!F50+'1b. Su_attuale'!F67+'1b. Su_attuale'!F84+'1b. Su_attuale'!F101</f>
        <v>45</v>
      </c>
      <c r="F26" s="104"/>
      <c r="G26" s="257"/>
      <c r="H26" s="245" t="s">
        <v>349</v>
      </c>
      <c r="I26" s="240">
        <f>SUM(H22:H26)</f>
        <v>0</v>
      </c>
      <c r="J26" s="235" t="s">
        <v>49</v>
      </c>
      <c r="K26" s="104"/>
      <c r="L26" s="104"/>
      <c r="M26" s="232"/>
    </row>
    <row r="27" spans="1:13" ht="12" thickBot="1" x14ac:dyDescent="0.25">
      <c r="A27" s="231"/>
      <c r="B27" s="104"/>
      <c r="C27" s="254" t="s">
        <v>88</v>
      </c>
      <c r="D27" s="255"/>
      <c r="E27" s="256">
        <f>'1b. Su_attuale'!G33+'1b. Su_attuale'!G50+'1b. Su_attuale'!G67+'1b. Su_attuale'!G84+'1b. Su_attuale'!G101</f>
        <v>50</v>
      </c>
      <c r="F27" s="104"/>
      <c r="G27" s="104"/>
      <c r="H27" s="104"/>
      <c r="I27" s="236"/>
      <c r="J27" s="235"/>
      <c r="K27" s="104"/>
      <c r="L27" s="104"/>
      <c r="M27" s="232"/>
    </row>
    <row r="28" spans="1:13" ht="12.75" thickTop="1" thickBot="1" x14ac:dyDescent="0.25">
      <c r="A28" s="231"/>
      <c r="B28" s="104"/>
      <c r="C28" s="241"/>
      <c r="D28" s="258" t="s">
        <v>89</v>
      </c>
      <c r="E28" s="259">
        <f>SUM(E20:E27)</f>
        <v>128</v>
      </c>
      <c r="F28" s="104"/>
      <c r="G28" s="104"/>
      <c r="H28" s="104"/>
      <c r="I28" s="236"/>
      <c r="J28" s="235"/>
      <c r="K28" s="104"/>
      <c r="L28" s="104"/>
      <c r="M28" s="232"/>
    </row>
    <row r="29" spans="1:13" ht="12.75" thickTop="1" thickBot="1" x14ac:dyDescent="0.25">
      <c r="A29" s="231"/>
      <c r="B29" s="104"/>
      <c r="C29" s="246"/>
      <c r="D29" s="104"/>
      <c r="E29" s="104"/>
      <c r="F29" s="104"/>
      <c r="G29" s="104"/>
      <c r="H29" s="104"/>
      <c r="I29" s="236"/>
      <c r="J29" s="235"/>
      <c r="K29" s="104"/>
      <c r="L29" s="104"/>
      <c r="M29" s="232"/>
    </row>
    <row r="30" spans="1:13" ht="12" thickTop="1" x14ac:dyDescent="0.2">
      <c r="A30" s="231"/>
      <c r="B30" s="104"/>
      <c r="C30" s="468" t="s">
        <v>251</v>
      </c>
      <c r="D30" s="469"/>
      <c r="E30" s="470"/>
      <c r="F30" s="284" t="s">
        <v>90</v>
      </c>
      <c r="G30" s="285"/>
      <c r="H30" s="286"/>
      <c r="I30" s="236"/>
      <c r="J30" s="235"/>
      <c r="K30" s="104"/>
      <c r="L30" s="104"/>
      <c r="M30" s="232"/>
    </row>
    <row r="31" spans="1:13" x14ac:dyDescent="0.2">
      <c r="A31" s="231"/>
      <c r="B31" s="104"/>
      <c r="C31" s="291" t="s">
        <v>91</v>
      </c>
      <c r="D31" s="292" t="s">
        <v>92</v>
      </c>
      <c r="E31" s="293" t="s">
        <v>93</v>
      </c>
      <c r="F31" s="479" t="s">
        <v>94</v>
      </c>
      <c r="G31" s="163" t="s">
        <v>75</v>
      </c>
      <c r="H31" s="154" t="s">
        <v>49</v>
      </c>
      <c r="I31" s="236"/>
      <c r="J31" s="235"/>
      <c r="K31" s="104"/>
      <c r="L31" s="104"/>
      <c r="M31" s="232"/>
    </row>
    <row r="32" spans="1:13" ht="11.25" customHeight="1" x14ac:dyDescent="0.2">
      <c r="A32" s="231"/>
      <c r="B32" s="104"/>
      <c r="C32" s="302" t="s">
        <v>396</v>
      </c>
      <c r="D32" s="303"/>
      <c r="E32" s="164"/>
      <c r="F32" s="480"/>
      <c r="G32" s="163" t="s">
        <v>77</v>
      </c>
      <c r="H32" s="154" t="s">
        <v>56</v>
      </c>
      <c r="I32" s="236"/>
      <c r="J32" s="235"/>
      <c r="K32" s="104"/>
      <c r="L32" s="104"/>
      <c r="M32" s="232"/>
    </row>
    <row r="33" spans="1:13" x14ac:dyDescent="0.2">
      <c r="A33" s="231"/>
      <c r="B33" s="104"/>
      <c r="C33" s="304" t="s">
        <v>397</v>
      </c>
      <c r="D33" s="305" t="s">
        <v>95</v>
      </c>
      <c r="E33" s="165">
        <f>E15</f>
        <v>377</v>
      </c>
      <c r="F33" s="481"/>
      <c r="G33" s="166" t="s">
        <v>79</v>
      </c>
      <c r="H33" s="134"/>
      <c r="I33" s="236"/>
      <c r="J33" s="235"/>
      <c r="K33" s="104"/>
      <c r="L33" s="104"/>
      <c r="M33" s="232"/>
    </row>
    <row r="34" spans="1:13" x14ac:dyDescent="0.2">
      <c r="A34" s="231"/>
      <c r="B34" s="104"/>
      <c r="C34" s="302" t="s">
        <v>398</v>
      </c>
      <c r="D34" s="303"/>
      <c r="E34" s="164"/>
      <c r="F34" s="167" t="s">
        <v>247</v>
      </c>
      <c r="G34" s="260">
        <v>1</v>
      </c>
      <c r="H34" s="168">
        <f>SUM(G34*0)</f>
        <v>0</v>
      </c>
      <c r="I34" s="236"/>
      <c r="J34" s="235"/>
      <c r="K34" s="104"/>
      <c r="L34" s="104"/>
      <c r="M34" s="232"/>
    </row>
    <row r="35" spans="1:13" ht="20.25" x14ac:dyDescent="0.2">
      <c r="A35" s="231"/>
      <c r="B35" s="104"/>
      <c r="C35" s="304" t="s">
        <v>96</v>
      </c>
      <c r="D35" s="305" t="s">
        <v>97</v>
      </c>
      <c r="E35" s="295">
        <f>E28</f>
        <v>128</v>
      </c>
      <c r="F35" s="169" t="s">
        <v>248</v>
      </c>
      <c r="G35" s="260">
        <v>0</v>
      </c>
      <c r="H35" s="168">
        <f>SUM(G35*10)</f>
        <v>0</v>
      </c>
      <c r="I35" s="236"/>
      <c r="J35" s="235"/>
      <c r="K35" s="104"/>
      <c r="L35" s="104"/>
      <c r="M35" s="232"/>
    </row>
    <row r="36" spans="1:13" ht="27" x14ac:dyDescent="0.2">
      <c r="A36" s="231"/>
      <c r="B36" s="104"/>
      <c r="C36" s="302" t="s">
        <v>98</v>
      </c>
      <c r="D36" s="303"/>
      <c r="E36" s="164"/>
      <c r="F36" s="169" t="s">
        <v>243</v>
      </c>
      <c r="G36" s="260">
        <v>0</v>
      </c>
      <c r="H36" s="168">
        <f>SUM(G36*10)</f>
        <v>0</v>
      </c>
      <c r="I36" s="236"/>
      <c r="J36" s="235"/>
      <c r="K36" s="104"/>
      <c r="L36" s="104"/>
      <c r="M36" s="232"/>
    </row>
    <row r="37" spans="1:13" ht="40.5" x14ac:dyDescent="0.2">
      <c r="A37" s="231"/>
      <c r="B37" s="104"/>
      <c r="C37" s="304" t="s">
        <v>99</v>
      </c>
      <c r="D37" s="305" t="s">
        <v>100</v>
      </c>
      <c r="E37" s="295">
        <f>SUM(E35/100*60)</f>
        <v>76.8</v>
      </c>
      <c r="F37" s="169" t="s">
        <v>244</v>
      </c>
      <c r="G37" s="260">
        <v>0</v>
      </c>
      <c r="H37" s="168">
        <f>SUM(G37*10)</f>
        <v>0</v>
      </c>
      <c r="I37" s="236"/>
      <c r="J37" s="235"/>
      <c r="K37" s="104"/>
      <c r="L37" s="104"/>
      <c r="M37" s="232"/>
    </row>
    <row r="38" spans="1:13" ht="27" x14ac:dyDescent="0.2">
      <c r="A38" s="231"/>
      <c r="B38" s="104"/>
      <c r="C38" s="302" t="s">
        <v>98</v>
      </c>
      <c r="D38" s="303"/>
      <c r="E38" s="164"/>
      <c r="F38" s="169" t="s">
        <v>245</v>
      </c>
      <c r="G38" s="260">
        <v>0</v>
      </c>
      <c r="H38" s="168">
        <f t="shared" ref="H38:H39" si="0">SUM(G38*10)</f>
        <v>0</v>
      </c>
      <c r="I38" s="245" t="s">
        <v>350</v>
      </c>
      <c r="J38" s="235"/>
      <c r="K38" s="104"/>
      <c r="L38" s="104"/>
      <c r="M38" s="232"/>
    </row>
    <row r="39" spans="1:13" ht="21" thickBot="1" x14ac:dyDescent="0.25">
      <c r="A39" s="231"/>
      <c r="B39" s="104"/>
      <c r="C39" s="306" t="s">
        <v>399</v>
      </c>
      <c r="D39" s="307" t="s">
        <v>101</v>
      </c>
      <c r="E39" s="300">
        <f>SUM(E33+E37)</f>
        <v>453.8</v>
      </c>
      <c r="F39" s="172" t="s">
        <v>246</v>
      </c>
      <c r="G39" s="261">
        <v>0</v>
      </c>
      <c r="H39" s="173">
        <f t="shared" si="0"/>
        <v>0</v>
      </c>
      <c r="I39" s="240">
        <f>SUM(H33:H39)</f>
        <v>0</v>
      </c>
      <c r="J39" s="235" t="s">
        <v>49</v>
      </c>
      <c r="K39" s="104"/>
      <c r="L39" s="104"/>
      <c r="M39" s="232"/>
    </row>
    <row r="40" spans="1:13" ht="12" thickTop="1" x14ac:dyDescent="0.2">
      <c r="A40" s="231"/>
      <c r="B40" s="104"/>
      <c r="C40" s="104"/>
      <c r="D40" s="104"/>
      <c r="E40" s="104"/>
      <c r="F40" s="104"/>
      <c r="G40" s="104"/>
      <c r="H40" s="104"/>
      <c r="I40" s="236"/>
      <c r="J40" s="235"/>
      <c r="K40" s="104"/>
      <c r="L40" s="104"/>
      <c r="M40" s="232"/>
    </row>
    <row r="41" spans="1:13" ht="12" thickBot="1" x14ac:dyDescent="0.25">
      <c r="A41" s="231"/>
      <c r="B41" s="104"/>
      <c r="C41" s="262"/>
      <c r="D41" s="104"/>
      <c r="E41" s="104"/>
      <c r="F41" s="104"/>
      <c r="G41" s="104"/>
      <c r="H41" s="289" t="s">
        <v>102</v>
      </c>
      <c r="I41" s="296">
        <f>SUM(I15+I26+I39)</f>
        <v>4.6153846153846159</v>
      </c>
      <c r="J41" s="263" t="s">
        <v>49</v>
      </c>
      <c r="K41" s="104"/>
      <c r="L41" s="104"/>
      <c r="M41" s="232"/>
    </row>
    <row r="42" spans="1:13" ht="12" customHeight="1" thickTop="1" x14ac:dyDescent="0.2">
      <c r="A42" s="231"/>
      <c r="B42" s="104"/>
      <c r="C42" s="488" t="s">
        <v>353</v>
      </c>
      <c r="D42" s="489"/>
      <c r="E42" s="490"/>
      <c r="F42" s="290" t="s">
        <v>103</v>
      </c>
      <c r="G42" s="265" t="s">
        <v>249</v>
      </c>
      <c r="H42" s="266" t="s">
        <v>104</v>
      </c>
      <c r="I42" s="262"/>
      <c r="J42" s="235"/>
      <c r="K42" s="104"/>
      <c r="L42" s="104"/>
      <c r="M42" s="232"/>
    </row>
    <row r="43" spans="1:13" ht="15.75" customHeight="1" x14ac:dyDescent="0.2">
      <c r="A43" s="231"/>
      <c r="B43" s="104"/>
      <c r="C43" s="491"/>
      <c r="D43" s="492"/>
      <c r="E43" s="493"/>
      <c r="F43" s="174" t="s">
        <v>105</v>
      </c>
      <c r="G43" s="158">
        <f>IF((AND(I$41&gt;=0,I$41&lt;=5)),0,0)</f>
        <v>0</v>
      </c>
      <c r="H43" s="267" t="s">
        <v>106</v>
      </c>
      <c r="I43" s="262"/>
      <c r="J43" s="235"/>
      <c r="K43" s="104"/>
      <c r="L43" s="104"/>
      <c r="M43" s="232"/>
    </row>
    <row r="44" spans="1:13" x14ac:dyDescent="0.2">
      <c r="A44" s="231"/>
      <c r="B44" s="104"/>
      <c r="C44" s="501" t="s">
        <v>393</v>
      </c>
      <c r="D44" s="502"/>
      <c r="E44" s="503"/>
      <c r="F44" s="174" t="s">
        <v>107</v>
      </c>
      <c r="G44" s="158">
        <f>IF((AND(I$41&gt;5,I$41&lt;=10)),5,0)</f>
        <v>0</v>
      </c>
      <c r="H44" s="267" t="s">
        <v>108</v>
      </c>
      <c r="I44" s="262"/>
      <c r="J44" s="235"/>
      <c r="K44" s="104"/>
      <c r="L44" s="104"/>
      <c r="M44" s="232"/>
    </row>
    <row r="45" spans="1:13" x14ac:dyDescent="0.2">
      <c r="A45" s="231"/>
      <c r="B45" s="104"/>
      <c r="C45" s="156" t="s">
        <v>91</v>
      </c>
      <c r="D45" s="151" t="s">
        <v>92</v>
      </c>
      <c r="E45" s="269" t="s">
        <v>93</v>
      </c>
      <c r="F45" s="174" t="s">
        <v>109</v>
      </c>
      <c r="G45" s="158">
        <f>IF((AND(I$41&gt;10,I$41&lt;=15)),10,0)</f>
        <v>0</v>
      </c>
      <c r="H45" s="267" t="s">
        <v>110</v>
      </c>
      <c r="I45" s="262"/>
      <c r="J45" s="235"/>
      <c r="K45" s="104"/>
      <c r="L45" s="104"/>
      <c r="M45" s="232"/>
    </row>
    <row r="46" spans="1:13" x14ac:dyDescent="0.2">
      <c r="A46" s="231"/>
      <c r="B46" s="104"/>
      <c r="C46" s="155" t="s">
        <v>111</v>
      </c>
      <c r="D46" s="153"/>
      <c r="E46" s="477" t="str">
        <f>IF('1b. Su_attuale'!C117&lt;=25%,'1b. Su_attuale'!J112,"-")</f>
        <v>-</v>
      </c>
      <c r="F46" s="174" t="s">
        <v>112</v>
      </c>
      <c r="G46" s="158">
        <f>IF((AND(I$41&gt;15,I$41&lt;=20)),15,0)</f>
        <v>0</v>
      </c>
      <c r="H46" s="267" t="s">
        <v>113</v>
      </c>
      <c r="I46" s="262"/>
      <c r="J46" s="235"/>
      <c r="K46" s="104"/>
      <c r="L46" s="104"/>
      <c r="M46" s="232"/>
    </row>
    <row r="47" spans="1:13" x14ac:dyDescent="0.2">
      <c r="A47" s="231"/>
      <c r="B47" s="104"/>
      <c r="C47" s="156" t="s">
        <v>114</v>
      </c>
      <c r="D47" s="151" t="s">
        <v>115</v>
      </c>
      <c r="E47" s="478"/>
      <c r="F47" s="174" t="s">
        <v>116</v>
      </c>
      <c r="G47" s="158">
        <f>IF((AND(I$41&gt;20,I$41&lt;=25)),20,0)</f>
        <v>0</v>
      </c>
      <c r="H47" s="267" t="s">
        <v>117</v>
      </c>
      <c r="I47" s="262"/>
      <c r="J47" s="235"/>
      <c r="K47" s="104"/>
      <c r="L47" s="104"/>
      <c r="M47" s="232"/>
    </row>
    <row r="48" spans="1:13" x14ac:dyDescent="0.2">
      <c r="A48" s="231"/>
      <c r="B48" s="104"/>
      <c r="C48" s="155" t="s">
        <v>98</v>
      </c>
      <c r="D48" s="153"/>
      <c r="E48" s="477" t="str">
        <f>IF('1b. Su_attuale'!C117&lt;=25%,'1b. Su_attuale'!K114,"-")</f>
        <v>-</v>
      </c>
      <c r="F48" s="174" t="s">
        <v>118</v>
      </c>
      <c r="G48" s="158">
        <f>IF((AND(I$41&gt;25,I$41&lt;=30)),25,0)</f>
        <v>0</v>
      </c>
      <c r="H48" s="267" t="s">
        <v>119</v>
      </c>
      <c r="I48" s="262"/>
      <c r="J48" s="235"/>
      <c r="K48" s="104"/>
      <c r="L48" s="104"/>
      <c r="M48" s="232"/>
    </row>
    <row r="49" spans="1:13" x14ac:dyDescent="0.2">
      <c r="A49" s="231"/>
      <c r="B49" s="104"/>
      <c r="C49" s="156" t="s">
        <v>342</v>
      </c>
      <c r="D49" s="151" t="s">
        <v>120</v>
      </c>
      <c r="E49" s="478"/>
      <c r="F49" s="174" t="s">
        <v>121</v>
      </c>
      <c r="G49" s="158">
        <f>IF((AND(I$41&gt;30,I$41&lt;=35)),30,0)</f>
        <v>0</v>
      </c>
      <c r="H49" s="267" t="s">
        <v>122</v>
      </c>
      <c r="I49" s="262"/>
      <c r="J49" s="235"/>
      <c r="K49" s="104"/>
      <c r="L49" s="104"/>
      <c r="M49" s="232"/>
    </row>
    <row r="50" spans="1:13" x14ac:dyDescent="0.2">
      <c r="A50" s="270"/>
      <c r="B50" s="104"/>
      <c r="C50" s="155" t="s">
        <v>98</v>
      </c>
      <c r="D50" s="153"/>
      <c r="E50" s="462" t="str">
        <f>IF('1b. Su_attuale'!C117&lt;=25%,SUM(E48/100*60),"-")</f>
        <v>-</v>
      </c>
      <c r="F50" s="174" t="s">
        <v>123</v>
      </c>
      <c r="G50" s="158">
        <f>IF((AND(I$41&gt;35,I$41&lt;=40)),35,0)</f>
        <v>0</v>
      </c>
      <c r="H50" s="267" t="s">
        <v>124</v>
      </c>
      <c r="I50" s="262"/>
      <c r="J50" s="235"/>
      <c r="K50" s="104"/>
      <c r="L50" s="104"/>
      <c r="M50" s="232"/>
    </row>
    <row r="51" spans="1:13" x14ac:dyDescent="0.2">
      <c r="A51" s="270"/>
      <c r="B51" s="104"/>
      <c r="C51" s="156" t="s">
        <v>99</v>
      </c>
      <c r="D51" s="151" t="s">
        <v>125</v>
      </c>
      <c r="E51" s="463"/>
      <c r="F51" s="174" t="s">
        <v>126</v>
      </c>
      <c r="G51" s="158">
        <f>IF((AND(I$41&gt;40,I$41&lt;=45)),40,0)</f>
        <v>0</v>
      </c>
      <c r="H51" s="267" t="s">
        <v>127</v>
      </c>
      <c r="I51" s="262"/>
      <c r="J51" s="235"/>
      <c r="K51" s="104"/>
      <c r="L51" s="104"/>
      <c r="M51" s="232"/>
    </row>
    <row r="52" spans="1:13" x14ac:dyDescent="0.2">
      <c r="A52" s="270"/>
      <c r="B52" s="104"/>
      <c r="C52" s="155" t="s">
        <v>128</v>
      </c>
      <c r="D52" s="153"/>
      <c r="E52" s="462" t="str">
        <f>IF('1b. Su_attuale'!C117&lt;=25%,SUM(E46+E50),"-")</f>
        <v>-</v>
      </c>
      <c r="F52" s="174" t="s">
        <v>129</v>
      </c>
      <c r="G52" s="158">
        <f>IF((AND(I$41&gt;45,I$41&lt;=50)),45,0)</f>
        <v>0</v>
      </c>
      <c r="H52" s="267" t="s">
        <v>130</v>
      </c>
      <c r="I52" s="262"/>
      <c r="J52" s="235"/>
      <c r="K52" s="104"/>
      <c r="L52" s="104"/>
      <c r="M52" s="232"/>
    </row>
    <row r="53" spans="1:13" ht="12" thickBot="1" x14ac:dyDescent="0.25">
      <c r="A53" s="231"/>
      <c r="B53" s="104"/>
      <c r="C53" s="170" t="s">
        <v>96</v>
      </c>
      <c r="D53" s="171" t="s">
        <v>131</v>
      </c>
      <c r="E53" s="464"/>
      <c r="F53" s="175" t="s">
        <v>132</v>
      </c>
      <c r="G53" s="176">
        <f>IF(I$41&gt;50,50,0)</f>
        <v>0</v>
      </c>
      <c r="H53" s="271" t="s">
        <v>133</v>
      </c>
      <c r="I53" s="262"/>
      <c r="J53" s="235"/>
      <c r="K53" s="104"/>
      <c r="L53" s="104"/>
      <c r="M53" s="232"/>
    </row>
    <row r="54" spans="1:13" ht="12.75" thickTop="1" thickBot="1" x14ac:dyDescent="0.25">
      <c r="A54" s="231"/>
      <c r="B54" s="104"/>
      <c r="C54" s="177" t="s">
        <v>134</v>
      </c>
      <c r="D54" s="104"/>
      <c r="E54" s="294">
        <f>'1b. Su_attuale'!C117</f>
        <v>1.0438519171441163</v>
      </c>
      <c r="F54" s="104"/>
      <c r="G54" s="104"/>
      <c r="H54" s="178" t="s">
        <v>250</v>
      </c>
      <c r="I54" s="272">
        <f>SUM(G43:G53)</f>
        <v>0</v>
      </c>
      <c r="J54" s="273" t="s">
        <v>49</v>
      </c>
      <c r="K54" s="104"/>
      <c r="L54" s="104"/>
      <c r="M54" s="232"/>
    </row>
    <row r="55" spans="1:13" ht="12.75" thickTop="1" thickBot="1" x14ac:dyDescent="0.25">
      <c r="A55" s="231"/>
      <c r="B55" s="104"/>
      <c r="C55" s="274"/>
      <c r="D55" s="179"/>
      <c r="E55" s="180"/>
      <c r="F55" s="275"/>
      <c r="G55" s="275"/>
      <c r="H55" s="275"/>
      <c r="I55" s="276"/>
      <c r="J55" s="277"/>
      <c r="K55" s="104"/>
      <c r="L55" s="104"/>
      <c r="M55" s="232"/>
    </row>
    <row r="56" spans="1:13" ht="12" thickTop="1" x14ac:dyDescent="0.2">
      <c r="A56" s="278"/>
      <c r="B56" s="279"/>
      <c r="C56" s="279"/>
      <c r="D56" s="279"/>
      <c r="E56" s="279"/>
      <c r="F56" s="279"/>
      <c r="G56" s="279"/>
      <c r="H56" s="279"/>
      <c r="I56" s="279"/>
      <c r="J56" s="279"/>
      <c r="K56" s="279"/>
      <c r="L56" s="279"/>
      <c r="M56" s="280"/>
    </row>
    <row r="58" spans="1:13" x14ac:dyDescent="0.2">
      <c r="E58" s="471" t="s">
        <v>207</v>
      </c>
      <c r="F58" s="471"/>
      <c r="G58" s="471"/>
    </row>
  </sheetData>
  <sheetProtection password="B63B" sheet="1" objects="1" scenarios="1"/>
  <protectedRanges>
    <protectedRange sqref="G34:G39" name="Incremento_Caratteristiche_Particolari_1"/>
    <protectedRange sqref="E46 E48" name="Superfici_netta_e_accessoria"/>
  </protectedRanges>
  <mergeCells count="14">
    <mergeCell ref="E50:E51"/>
    <mergeCell ref="E52:E53"/>
    <mergeCell ref="C17:E18"/>
    <mergeCell ref="E58:G58"/>
    <mergeCell ref="C2:J2"/>
    <mergeCell ref="C3:J3"/>
    <mergeCell ref="E46:E47"/>
    <mergeCell ref="E48:E49"/>
    <mergeCell ref="F31:F33"/>
    <mergeCell ref="C44:E44"/>
    <mergeCell ref="C42:E43"/>
    <mergeCell ref="C4:J4"/>
    <mergeCell ref="C5:J5"/>
    <mergeCell ref="C30:E30"/>
  </mergeCells>
  <conditionalFormatting sqref="G43:G53">
    <cfRule type="cellIs" dxfId="13" priority="10" operator="notEqual">
      <formula>0</formula>
    </cfRule>
  </conditionalFormatting>
  <conditionalFormatting sqref="D10:D14">
    <cfRule type="cellIs" dxfId="12" priority="3" operator="notEqual">
      <formula>0</formula>
    </cfRule>
  </conditionalFormatting>
  <conditionalFormatting sqref="G22">
    <cfRule type="cellIs" dxfId="11" priority="2" operator="notEqual">
      <formula>0</formula>
    </cfRule>
  </conditionalFormatting>
  <conditionalFormatting sqref="G22:G25">
    <cfRule type="cellIs" dxfId="10" priority="1" operator="notEqual">
      <formula>0</formula>
    </cfRule>
  </conditionalFormatting>
  <dataValidations count="1">
    <dataValidation type="list" allowBlank="1" showInputMessage="1" showErrorMessage="1" sqref="G34:G39">
      <formula1>"0,1,"</formula1>
    </dataValidation>
  </dataValidations>
  <hyperlinks>
    <hyperlink ref="E58" location="'2a.Ind_magg_Prog_appr'!A1" display="PASSA AL FOGLIO SUCCESSIVO"/>
    <hyperlink ref="E58:G58" location="'2c.Ind_magg_fut'!A1" display="PASSA AL FOGLIO SUCCESSIVO"/>
  </hyperlink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M58"/>
  <sheetViews>
    <sheetView view="pageBreakPreview" zoomScale="115" zoomScaleNormal="145" zoomScaleSheetLayoutView="115" workbookViewId="0">
      <selection activeCell="A2" sqref="A2"/>
    </sheetView>
  </sheetViews>
  <sheetFormatPr defaultRowHeight="11.25" x14ac:dyDescent="0.2"/>
  <cols>
    <col min="1" max="2" width="9.140625" style="62"/>
    <col min="3" max="3" width="10.85546875" style="62" customWidth="1"/>
    <col min="4" max="4" width="10" style="62" customWidth="1"/>
    <col min="5" max="5" width="11.140625" style="62" customWidth="1"/>
    <col min="6" max="6" width="13.7109375" style="62" customWidth="1"/>
    <col min="7" max="7" width="14.7109375" style="62" customWidth="1"/>
    <col min="8" max="8" width="14.28515625" style="62" customWidth="1"/>
    <col min="9" max="16384" width="9.140625" style="62"/>
  </cols>
  <sheetData>
    <row r="1" spans="1:13" ht="12" thickBot="1" x14ac:dyDescent="0.25">
      <c r="A1" s="228"/>
      <c r="B1" s="229"/>
      <c r="C1" s="229"/>
      <c r="D1" s="229"/>
      <c r="E1" s="229"/>
      <c r="F1" s="229"/>
      <c r="G1" s="229"/>
      <c r="H1" s="229"/>
      <c r="I1" s="229"/>
      <c r="J1" s="229"/>
      <c r="K1" s="229"/>
      <c r="L1" s="229"/>
      <c r="M1" s="230"/>
    </row>
    <row r="2" spans="1:13" ht="39" customHeight="1" thickTop="1" x14ac:dyDescent="0.2">
      <c r="A2" s="231"/>
      <c r="B2" s="104"/>
      <c r="C2" s="472" t="s">
        <v>389</v>
      </c>
      <c r="D2" s="472"/>
      <c r="E2" s="472"/>
      <c r="F2" s="472"/>
      <c r="G2" s="472"/>
      <c r="H2" s="472"/>
      <c r="I2" s="472"/>
      <c r="J2" s="472"/>
      <c r="K2" s="104"/>
      <c r="L2" s="104"/>
      <c r="M2" s="232"/>
    </row>
    <row r="3" spans="1:13" ht="15.75" customHeight="1" thickBot="1" x14ac:dyDescent="0.25">
      <c r="A3" s="231"/>
      <c r="B3" s="104"/>
      <c r="C3" s="504" t="s">
        <v>43</v>
      </c>
      <c r="D3" s="504"/>
      <c r="E3" s="504"/>
      <c r="F3" s="504"/>
      <c r="G3" s="504"/>
      <c r="H3" s="504"/>
      <c r="I3" s="504"/>
      <c r="J3" s="504"/>
      <c r="K3" s="104"/>
      <c r="L3" s="104"/>
      <c r="M3" s="232"/>
    </row>
    <row r="4" spans="1:13" s="357" customFormat="1" ht="16.5" customHeight="1" thickTop="1" thickBot="1" x14ac:dyDescent="0.25">
      <c r="A4" s="231"/>
      <c r="B4" s="358"/>
      <c r="C4" s="465" t="s">
        <v>424</v>
      </c>
      <c r="D4" s="466"/>
      <c r="E4" s="466"/>
      <c r="F4" s="466"/>
      <c r="G4" s="466"/>
      <c r="H4" s="466"/>
      <c r="I4" s="466"/>
      <c r="J4" s="467"/>
      <c r="K4" s="358"/>
      <c r="L4" s="358"/>
      <c r="M4" s="232"/>
    </row>
    <row r="5" spans="1:13" s="357" customFormat="1" ht="12.75" thickTop="1" thickBot="1" x14ac:dyDescent="0.25">
      <c r="A5" s="231"/>
      <c r="B5" s="358"/>
      <c r="C5" s="474" t="s">
        <v>194</v>
      </c>
      <c r="D5" s="475"/>
      <c r="E5" s="475"/>
      <c r="F5" s="475"/>
      <c r="G5" s="475"/>
      <c r="H5" s="475"/>
      <c r="I5" s="475"/>
      <c r="J5" s="476"/>
      <c r="K5" s="358"/>
      <c r="L5" s="358"/>
      <c r="M5" s="232"/>
    </row>
    <row r="6" spans="1:13" ht="12" thickTop="1" x14ac:dyDescent="0.2">
      <c r="A6" s="231"/>
      <c r="B6" s="104"/>
      <c r="C6" s="281" t="s">
        <v>44</v>
      </c>
      <c r="D6" s="257"/>
      <c r="E6" s="257"/>
      <c r="F6" s="257"/>
      <c r="G6" s="257"/>
      <c r="H6" s="282"/>
      <c r="I6" s="233"/>
      <c r="J6" s="234"/>
      <c r="K6" s="104"/>
      <c r="L6" s="104"/>
      <c r="M6" s="232"/>
    </row>
    <row r="7" spans="1:13" x14ac:dyDescent="0.2">
      <c r="A7" s="231"/>
      <c r="B7" s="104"/>
      <c r="C7" s="128" t="s">
        <v>45</v>
      </c>
      <c r="D7" s="129" t="s">
        <v>46</v>
      </c>
      <c r="E7" s="129" t="s">
        <v>47</v>
      </c>
      <c r="F7" s="129" t="s">
        <v>48</v>
      </c>
      <c r="G7" s="129" t="s">
        <v>49</v>
      </c>
      <c r="H7" s="130" t="s">
        <v>50</v>
      </c>
      <c r="I7" s="131" t="s">
        <v>51</v>
      </c>
      <c r="J7" s="235"/>
      <c r="K7" s="104"/>
      <c r="L7" s="104"/>
      <c r="M7" s="232"/>
    </row>
    <row r="8" spans="1:13" x14ac:dyDescent="0.2">
      <c r="A8" s="231"/>
      <c r="B8" s="104"/>
      <c r="C8" s="132" t="s">
        <v>52</v>
      </c>
      <c r="D8" s="133" t="s">
        <v>53</v>
      </c>
      <c r="E8" s="133" t="s">
        <v>54</v>
      </c>
      <c r="F8" s="133" t="s">
        <v>55</v>
      </c>
      <c r="G8" s="133" t="s">
        <v>56</v>
      </c>
      <c r="H8" s="134" t="s">
        <v>57</v>
      </c>
      <c r="I8" s="236"/>
      <c r="J8" s="235"/>
      <c r="K8" s="104"/>
      <c r="L8" s="104"/>
      <c r="M8" s="232"/>
    </row>
    <row r="9" spans="1:13" x14ac:dyDescent="0.2">
      <c r="A9" s="231"/>
      <c r="B9" s="104"/>
      <c r="C9" s="237" t="s">
        <v>58</v>
      </c>
      <c r="D9" s="238" t="s">
        <v>59</v>
      </c>
      <c r="E9" s="238" t="s">
        <v>60</v>
      </c>
      <c r="F9" s="238" t="s">
        <v>61</v>
      </c>
      <c r="G9" s="238" t="s">
        <v>62</v>
      </c>
      <c r="H9" s="239" t="s">
        <v>63</v>
      </c>
      <c r="I9" s="236"/>
      <c r="J9" s="235"/>
      <c r="K9" s="104"/>
      <c r="L9" s="104"/>
      <c r="M9" s="232"/>
    </row>
    <row r="10" spans="1:13" x14ac:dyDescent="0.2">
      <c r="A10" s="231"/>
      <c r="B10" s="104"/>
      <c r="C10" s="135" t="s">
        <v>344</v>
      </c>
      <c r="D10" s="136">
        <f>'1c. Su_futuro'!F10</f>
        <v>5</v>
      </c>
      <c r="E10" s="137">
        <f>IF(D10&gt;0,'1c. Su_futuro'!J10,0)</f>
        <v>289</v>
      </c>
      <c r="F10" s="138">
        <f>IF(E15&gt;0,E10/E15,0)</f>
        <v>0.71007371007371012</v>
      </c>
      <c r="G10" s="139">
        <v>0</v>
      </c>
      <c r="H10" s="308">
        <f>SUM(F10*G10)</f>
        <v>0</v>
      </c>
      <c r="I10" s="240"/>
      <c r="J10" s="235"/>
      <c r="K10" s="104"/>
      <c r="L10" s="104"/>
      <c r="M10" s="232"/>
    </row>
    <row r="11" spans="1:13" x14ac:dyDescent="0.2">
      <c r="A11" s="231"/>
      <c r="B11" s="104"/>
      <c r="C11" s="140" t="s">
        <v>64</v>
      </c>
      <c r="D11" s="141">
        <f>'1c. Su_futuro'!F11</f>
        <v>1</v>
      </c>
      <c r="E11" s="142">
        <f>IF(D11&gt;0,'1c. Su_futuro'!J11,0)</f>
        <v>118</v>
      </c>
      <c r="F11" s="138">
        <f>IF(E15&gt;0,E11/E15,0)</f>
        <v>0.28992628992628994</v>
      </c>
      <c r="G11" s="143">
        <v>5</v>
      </c>
      <c r="H11" s="309">
        <f>SUM(F11*G11)</f>
        <v>1.4496314496314497</v>
      </c>
      <c r="I11" s="240"/>
      <c r="J11" s="235"/>
      <c r="K11" s="104"/>
      <c r="L11" s="104"/>
      <c r="M11" s="232"/>
    </row>
    <row r="12" spans="1:13" x14ac:dyDescent="0.2">
      <c r="A12" s="231"/>
      <c r="B12" s="104"/>
      <c r="C12" s="140" t="s">
        <v>66</v>
      </c>
      <c r="D12" s="141">
        <f>'1c. Su_futuro'!F12</f>
        <v>0</v>
      </c>
      <c r="E12" s="142">
        <f>IF(D12&gt;0,'1c. Su_futuro'!J12,0)</f>
        <v>0</v>
      </c>
      <c r="F12" s="138">
        <f>IF(E15&gt;0,E12/E15,0)</f>
        <v>0</v>
      </c>
      <c r="G12" s="143">
        <v>15</v>
      </c>
      <c r="H12" s="309">
        <f>SUM(F12*G12)</f>
        <v>0</v>
      </c>
      <c r="I12" s="240"/>
      <c r="J12" s="235"/>
      <c r="K12" s="104"/>
      <c r="L12" s="104"/>
      <c r="M12" s="232"/>
    </row>
    <row r="13" spans="1:13" x14ac:dyDescent="0.2">
      <c r="A13" s="231"/>
      <c r="B13" s="104"/>
      <c r="C13" s="140" t="s">
        <v>67</v>
      </c>
      <c r="D13" s="141">
        <f>'1c. Su_futuro'!F13</f>
        <v>0</v>
      </c>
      <c r="E13" s="142">
        <f>IF(D13&gt;0,'1c. Su_futuro'!J13,0)</f>
        <v>0</v>
      </c>
      <c r="F13" s="138">
        <f>IF(E15&gt;0,E13/E15,0)</f>
        <v>0</v>
      </c>
      <c r="G13" s="143">
        <v>30</v>
      </c>
      <c r="H13" s="309">
        <f>SUM(F13*G13)</f>
        <v>0</v>
      </c>
      <c r="I13" s="240"/>
      <c r="J13" s="235"/>
      <c r="K13" s="104"/>
      <c r="L13" s="104"/>
      <c r="M13" s="232"/>
    </row>
    <row r="14" spans="1:13" ht="12" thickBot="1" x14ac:dyDescent="0.25">
      <c r="A14" s="231"/>
      <c r="B14" s="104"/>
      <c r="C14" s="132" t="s">
        <v>68</v>
      </c>
      <c r="D14" s="144">
        <f>'1c. Su_futuro'!F14</f>
        <v>0</v>
      </c>
      <c r="E14" s="145">
        <f>IF(D14&gt;0,'1c. Su_futuro'!J14,0)</f>
        <v>0</v>
      </c>
      <c r="F14" s="146">
        <f>IF(E15&gt;0,E14/E15,0)</f>
        <v>0</v>
      </c>
      <c r="G14" s="147">
        <v>50</v>
      </c>
      <c r="H14" s="310">
        <f>SUM(F14*G14)</f>
        <v>0</v>
      </c>
      <c r="I14" s="240"/>
      <c r="J14" s="235"/>
      <c r="K14" s="104"/>
      <c r="L14" s="104"/>
      <c r="M14" s="232"/>
    </row>
    <row r="15" spans="1:13" ht="12.75" thickTop="1" thickBot="1" x14ac:dyDescent="0.25">
      <c r="A15" s="231"/>
      <c r="B15" s="104"/>
      <c r="C15" s="241"/>
      <c r="D15" s="148" t="s">
        <v>69</v>
      </c>
      <c r="E15" s="242">
        <f>SUM(E10:E14)</f>
        <v>407</v>
      </c>
      <c r="F15" s="283"/>
      <c r="G15" s="244"/>
      <c r="H15" s="245" t="s">
        <v>348</v>
      </c>
      <c r="I15" s="301">
        <f>SUM(H10:H14)</f>
        <v>1.4496314496314497</v>
      </c>
      <c r="J15" s="235" t="s">
        <v>49</v>
      </c>
      <c r="K15" s="104"/>
      <c r="L15" s="104"/>
      <c r="M15" s="232"/>
    </row>
    <row r="16" spans="1:13" ht="12.75" thickTop="1" thickBot="1" x14ac:dyDescent="0.25">
      <c r="A16" s="231"/>
      <c r="B16" s="104"/>
      <c r="C16" s="246"/>
      <c r="D16" s="104"/>
      <c r="E16" s="104"/>
      <c r="F16" s="104"/>
      <c r="G16" s="104"/>
      <c r="H16" s="104"/>
      <c r="I16" s="236"/>
      <c r="J16" s="235"/>
      <c r="K16" s="104"/>
      <c r="L16" s="104"/>
      <c r="M16" s="232"/>
    </row>
    <row r="17" spans="1:13" ht="12" thickTop="1" x14ac:dyDescent="0.2">
      <c r="A17" s="231"/>
      <c r="B17" s="104"/>
      <c r="C17" s="281" t="s">
        <v>390</v>
      </c>
      <c r="D17" s="257"/>
      <c r="E17" s="282"/>
      <c r="F17" s="284" t="s">
        <v>70</v>
      </c>
      <c r="G17" s="285"/>
      <c r="H17" s="286"/>
      <c r="I17" s="236"/>
      <c r="J17" s="235"/>
      <c r="K17" s="104"/>
      <c r="L17" s="104"/>
      <c r="M17" s="232"/>
    </row>
    <row r="18" spans="1:13" x14ac:dyDescent="0.2">
      <c r="A18" s="231"/>
      <c r="B18" s="104"/>
      <c r="C18" s="287" t="s">
        <v>391</v>
      </c>
      <c r="D18" s="268"/>
      <c r="E18" s="288"/>
      <c r="F18" s="149" t="s">
        <v>71</v>
      </c>
      <c r="G18" s="247"/>
      <c r="H18" s="248">
        <f>SUM((E28/E15)*100)</f>
        <v>30.712530712530711</v>
      </c>
      <c r="I18" s="236"/>
      <c r="J18" s="235"/>
      <c r="K18" s="104"/>
      <c r="L18" s="104"/>
      <c r="M18" s="232"/>
    </row>
    <row r="19" spans="1:13" x14ac:dyDescent="0.2">
      <c r="A19" s="231"/>
      <c r="B19" s="104"/>
      <c r="C19" s="150" t="s">
        <v>72</v>
      </c>
      <c r="D19" s="151"/>
      <c r="E19" s="249" t="s">
        <v>73</v>
      </c>
      <c r="F19" s="152" t="s">
        <v>74</v>
      </c>
      <c r="G19" s="153" t="s">
        <v>75</v>
      </c>
      <c r="H19" s="154" t="s">
        <v>49</v>
      </c>
      <c r="I19" s="236"/>
      <c r="J19" s="235"/>
      <c r="K19" s="104"/>
      <c r="L19" s="104"/>
      <c r="M19" s="232"/>
    </row>
    <row r="20" spans="1:13" x14ac:dyDescent="0.2">
      <c r="A20" s="231"/>
      <c r="B20" s="104"/>
      <c r="C20" s="250" t="s">
        <v>76</v>
      </c>
      <c r="D20" s="251"/>
      <c r="E20" s="252"/>
      <c r="F20" s="155" t="s">
        <v>65</v>
      </c>
      <c r="G20" s="153" t="s">
        <v>77</v>
      </c>
      <c r="H20" s="154" t="s">
        <v>56</v>
      </c>
      <c r="I20" s="236"/>
      <c r="J20" s="235"/>
      <c r="K20" s="104"/>
      <c r="L20" s="104"/>
      <c r="M20" s="232"/>
    </row>
    <row r="21" spans="1:13" x14ac:dyDescent="0.2">
      <c r="A21" s="231"/>
      <c r="B21" s="104"/>
      <c r="C21" s="250" t="s">
        <v>78</v>
      </c>
      <c r="D21" s="251"/>
      <c r="E21" s="252"/>
      <c r="F21" s="156" t="s">
        <v>65</v>
      </c>
      <c r="G21" s="151" t="s">
        <v>79</v>
      </c>
      <c r="H21" s="134"/>
      <c r="I21" s="236"/>
      <c r="J21" s="235"/>
      <c r="K21" s="104"/>
      <c r="L21" s="104"/>
      <c r="M21" s="232"/>
    </row>
    <row r="22" spans="1:13" x14ac:dyDescent="0.2">
      <c r="A22" s="231"/>
      <c r="B22" s="104"/>
      <c r="C22" s="250" t="s">
        <v>80</v>
      </c>
      <c r="D22" s="251"/>
      <c r="E22" s="252"/>
      <c r="F22" s="157" t="s">
        <v>345</v>
      </c>
      <c r="G22" s="158">
        <f>IF(E15&gt;0,IF(E28/E15&lt;=0.5,1,0),0)</f>
        <v>1</v>
      </c>
      <c r="H22" s="159">
        <f>SUM(G22*0)</f>
        <v>0</v>
      </c>
      <c r="I22" s="236"/>
      <c r="J22" s="235"/>
      <c r="K22" s="104"/>
      <c r="L22" s="104"/>
      <c r="M22" s="232"/>
    </row>
    <row r="23" spans="1:13" x14ac:dyDescent="0.2">
      <c r="A23" s="231"/>
      <c r="B23" s="104"/>
      <c r="C23" s="250" t="s">
        <v>81</v>
      </c>
      <c r="D23" s="251"/>
      <c r="E23" s="252"/>
      <c r="F23" s="160" t="s">
        <v>82</v>
      </c>
      <c r="G23" s="158">
        <f>IF(E15&gt;0,IF(AND(E28/E15&gt;0.5,E28/E15&lt;=0.75),1,0),0)</f>
        <v>0</v>
      </c>
      <c r="H23" s="159">
        <f>SUM(G23*10)</f>
        <v>0</v>
      </c>
      <c r="I23" s="236"/>
      <c r="J23" s="235"/>
      <c r="K23" s="104"/>
      <c r="L23" s="104"/>
      <c r="M23" s="232"/>
    </row>
    <row r="24" spans="1:13" x14ac:dyDescent="0.2">
      <c r="A24" s="231"/>
      <c r="B24" s="104"/>
      <c r="C24" s="250" t="s">
        <v>83</v>
      </c>
      <c r="D24" s="251"/>
      <c r="E24" s="253">
        <f>'1c. Su_futuro'!D33+'1c. Su_futuro'!D50+'1c. Su_futuro'!D67+'1c. Su_futuro'!D84+'1c. Su_futuro'!D101</f>
        <v>0</v>
      </c>
      <c r="F24" s="160" t="s">
        <v>84</v>
      </c>
      <c r="G24" s="158">
        <f>IF(E15&gt;0,IF(AND(E28/E15&gt;0.75,E28/E15&lt;=1),1,0),0)</f>
        <v>0</v>
      </c>
      <c r="H24" s="159">
        <f>SUM(G24*20)</f>
        <v>0</v>
      </c>
      <c r="I24" s="236"/>
      <c r="J24" s="235"/>
      <c r="K24" s="104"/>
      <c r="L24" s="104"/>
      <c r="M24" s="232"/>
    </row>
    <row r="25" spans="1:13" ht="12" thickBot="1" x14ac:dyDescent="0.25">
      <c r="A25" s="231"/>
      <c r="B25" s="104"/>
      <c r="C25" s="254" t="s">
        <v>85</v>
      </c>
      <c r="D25" s="255"/>
      <c r="E25" s="256">
        <f>'1c. Su_futuro'!E33+'1c. Su_futuro'!E50+'1c. Su_futuro'!E67+'1c. Su_futuro'!E84+'1c. Su_futuro'!E101</f>
        <v>33</v>
      </c>
      <c r="F25" s="161" t="s">
        <v>86</v>
      </c>
      <c r="G25" s="158">
        <f>IF(E15=0,1,0)</f>
        <v>0</v>
      </c>
      <c r="H25" s="162">
        <f>SUM(G25*30)</f>
        <v>0</v>
      </c>
      <c r="I25" s="236"/>
      <c r="J25" s="235"/>
      <c r="K25" s="104"/>
      <c r="L25" s="104"/>
      <c r="M25" s="232"/>
    </row>
    <row r="26" spans="1:13" ht="12" thickTop="1" x14ac:dyDescent="0.2">
      <c r="A26" s="231"/>
      <c r="B26" s="104"/>
      <c r="C26" s="254" t="s">
        <v>87</v>
      </c>
      <c r="D26" s="255"/>
      <c r="E26" s="256">
        <f>'1c. Su_futuro'!F33+'1c. Su_futuro'!F50+'1c. Su_futuro'!F67+'1c. Su_futuro'!F84+'1c. Su_futuro'!F101</f>
        <v>45</v>
      </c>
      <c r="F26" s="104"/>
      <c r="G26" s="257"/>
      <c r="H26" s="245" t="s">
        <v>349</v>
      </c>
      <c r="I26" s="240">
        <f>SUM(H22:H26)</f>
        <v>0</v>
      </c>
      <c r="J26" s="235" t="s">
        <v>49</v>
      </c>
      <c r="K26" s="104"/>
      <c r="L26" s="104"/>
      <c r="M26" s="232"/>
    </row>
    <row r="27" spans="1:13" ht="12" thickBot="1" x14ac:dyDescent="0.25">
      <c r="A27" s="231"/>
      <c r="B27" s="104"/>
      <c r="C27" s="254" t="s">
        <v>88</v>
      </c>
      <c r="D27" s="255"/>
      <c r="E27" s="256">
        <f>'1c. Su_futuro'!G33+'1c. Su_futuro'!G50+'1c. Su_futuro'!G67+'1c. Su_futuro'!G84+'1c. Su_futuro'!G101</f>
        <v>47</v>
      </c>
      <c r="F27" s="104"/>
      <c r="G27" s="104"/>
      <c r="H27" s="104"/>
      <c r="I27" s="236"/>
      <c r="J27" s="235"/>
      <c r="K27" s="104"/>
      <c r="L27" s="104"/>
      <c r="M27" s="232"/>
    </row>
    <row r="28" spans="1:13" ht="12.75" thickTop="1" thickBot="1" x14ac:dyDescent="0.25">
      <c r="A28" s="231"/>
      <c r="B28" s="104"/>
      <c r="C28" s="241"/>
      <c r="D28" s="258" t="s">
        <v>89</v>
      </c>
      <c r="E28" s="259">
        <f>SUM(E20:E27)</f>
        <v>125</v>
      </c>
      <c r="F28" s="104"/>
      <c r="G28" s="104"/>
      <c r="H28" s="104"/>
      <c r="I28" s="236"/>
      <c r="J28" s="235"/>
      <c r="K28" s="104"/>
      <c r="L28" s="104"/>
      <c r="M28" s="232"/>
    </row>
    <row r="29" spans="1:13" ht="12.75" thickTop="1" thickBot="1" x14ac:dyDescent="0.25">
      <c r="A29" s="231"/>
      <c r="B29" s="104"/>
      <c r="C29" s="246"/>
      <c r="D29" s="104"/>
      <c r="E29" s="104"/>
      <c r="F29" s="104"/>
      <c r="G29" s="104"/>
      <c r="H29" s="104"/>
      <c r="I29" s="236"/>
      <c r="J29" s="235"/>
      <c r="K29" s="104"/>
      <c r="L29" s="104"/>
      <c r="M29" s="232"/>
    </row>
    <row r="30" spans="1:13" ht="15.75" customHeight="1" thickTop="1" x14ac:dyDescent="0.2">
      <c r="A30" s="231"/>
      <c r="B30" s="104"/>
      <c r="C30" s="468" t="s">
        <v>251</v>
      </c>
      <c r="D30" s="469"/>
      <c r="E30" s="470"/>
      <c r="F30" s="284" t="s">
        <v>90</v>
      </c>
      <c r="G30" s="285"/>
      <c r="H30" s="286"/>
      <c r="I30" s="236"/>
      <c r="J30" s="235"/>
      <c r="K30" s="104"/>
      <c r="L30" s="104"/>
      <c r="M30" s="232"/>
    </row>
    <row r="31" spans="1:13" x14ac:dyDescent="0.2">
      <c r="A31" s="231"/>
      <c r="B31" s="104"/>
      <c r="C31" s="291" t="s">
        <v>91</v>
      </c>
      <c r="D31" s="292" t="s">
        <v>92</v>
      </c>
      <c r="E31" s="293" t="s">
        <v>93</v>
      </c>
      <c r="F31" s="479" t="s">
        <v>94</v>
      </c>
      <c r="G31" s="163" t="s">
        <v>75</v>
      </c>
      <c r="H31" s="154" t="s">
        <v>49</v>
      </c>
      <c r="I31" s="236"/>
      <c r="J31" s="235"/>
      <c r="K31" s="104"/>
      <c r="L31" s="104"/>
      <c r="M31" s="232"/>
    </row>
    <row r="32" spans="1:13" ht="11.25" customHeight="1" x14ac:dyDescent="0.2">
      <c r="A32" s="231"/>
      <c r="B32" s="104"/>
      <c r="C32" s="302" t="s">
        <v>396</v>
      </c>
      <c r="D32" s="303"/>
      <c r="E32" s="164"/>
      <c r="F32" s="480"/>
      <c r="G32" s="163" t="s">
        <v>77</v>
      </c>
      <c r="H32" s="154" t="s">
        <v>56</v>
      </c>
      <c r="I32" s="236"/>
      <c r="J32" s="235"/>
      <c r="K32" s="104"/>
      <c r="L32" s="104"/>
      <c r="M32" s="232"/>
    </row>
    <row r="33" spans="1:13" x14ac:dyDescent="0.2">
      <c r="A33" s="231"/>
      <c r="B33" s="104"/>
      <c r="C33" s="304" t="s">
        <v>397</v>
      </c>
      <c r="D33" s="305" t="s">
        <v>95</v>
      </c>
      <c r="E33" s="165">
        <f>E15</f>
        <v>407</v>
      </c>
      <c r="F33" s="481"/>
      <c r="G33" s="166" t="s">
        <v>79</v>
      </c>
      <c r="H33" s="134"/>
      <c r="I33" s="236"/>
      <c r="J33" s="235"/>
      <c r="K33" s="104"/>
      <c r="L33" s="104"/>
      <c r="M33" s="232"/>
    </row>
    <row r="34" spans="1:13" x14ac:dyDescent="0.2">
      <c r="A34" s="231"/>
      <c r="B34" s="104"/>
      <c r="C34" s="302" t="s">
        <v>398</v>
      </c>
      <c r="D34" s="303"/>
      <c r="E34" s="164"/>
      <c r="F34" s="167" t="s">
        <v>247</v>
      </c>
      <c r="G34" s="260">
        <v>1</v>
      </c>
      <c r="H34" s="168">
        <f>SUM(G34*0)</f>
        <v>0</v>
      </c>
      <c r="I34" s="236"/>
      <c r="J34" s="235"/>
      <c r="K34" s="104"/>
      <c r="L34" s="104"/>
      <c r="M34" s="232"/>
    </row>
    <row r="35" spans="1:13" ht="20.25" x14ac:dyDescent="0.2">
      <c r="A35" s="231"/>
      <c r="B35" s="104"/>
      <c r="C35" s="304" t="s">
        <v>96</v>
      </c>
      <c r="D35" s="305" t="s">
        <v>97</v>
      </c>
      <c r="E35" s="295">
        <f>E28</f>
        <v>125</v>
      </c>
      <c r="F35" s="169" t="s">
        <v>248</v>
      </c>
      <c r="G35" s="260">
        <v>0</v>
      </c>
      <c r="H35" s="168">
        <f>SUM(G35*10)</f>
        <v>0</v>
      </c>
      <c r="I35" s="236"/>
      <c r="J35" s="235"/>
      <c r="K35" s="104"/>
      <c r="L35" s="104"/>
      <c r="M35" s="232"/>
    </row>
    <row r="36" spans="1:13" ht="27" x14ac:dyDescent="0.2">
      <c r="A36" s="231"/>
      <c r="B36" s="104"/>
      <c r="C36" s="302" t="s">
        <v>98</v>
      </c>
      <c r="D36" s="303"/>
      <c r="E36" s="164"/>
      <c r="F36" s="169" t="s">
        <v>243</v>
      </c>
      <c r="G36" s="260">
        <v>0</v>
      </c>
      <c r="H36" s="168">
        <f>SUM(G36*10)</f>
        <v>0</v>
      </c>
      <c r="I36" s="236"/>
      <c r="J36" s="235"/>
      <c r="K36" s="104"/>
      <c r="L36" s="104"/>
      <c r="M36" s="232"/>
    </row>
    <row r="37" spans="1:13" ht="40.5" x14ac:dyDescent="0.2">
      <c r="A37" s="231"/>
      <c r="B37" s="104"/>
      <c r="C37" s="304" t="s">
        <v>99</v>
      </c>
      <c r="D37" s="305" t="s">
        <v>100</v>
      </c>
      <c r="E37" s="295">
        <f>SUM(E35/100*60)</f>
        <v>75</v>
      </c>
      <c r="F37" s="169" t="s">
        <v>244</v>
      </c>
      <c r="G37" s="260">
        <v>0</v>
      </c>
      <c r="H37" s="168">
        <f>SUM(G37*10)</f>
        <v>0</v>
      </c>
      <c r="I37" s="236"/>
      <c r="J37" s="235"/>
      <c r="K37" s="104"/>
      <c r="L37" s="104"/>
      <c r="M37" s="232"/>
    </row>
    <row r="38" spans="1:13" ht="27" x14ac:dyDescent="0.2">
      <c r="A38" s="231"/>
      <c r="B38" s="104"/>
      <c r="C38" s="302" t="s">
        <v>98</v>
      </c>
      <c r="D38" s="303"/>
      <c r="E38" s="164"/>
      <c r="F38" s="169" t="s">
        <v>245</v>
      </c>
      <c r="G38" s="260">
        <v>0</v>
      </c>
      <c r="H38" s="168">
        <f t="shared" ref="H38:H39" si="0">SUM(G38*10)</f>
        <v>0</v>
      </c>
      <c r="I38" s="245" t="s">
        <v>350</v>
      </c>
      <c r="J38" s="235"/>
      <c r="K38" s="104"/>
      <c r="L38" s="104"/>
      <c r="M38" s="232"/>
    </row>
    <row r="39" spans="1:13" ht="21" thickBot="1" x14ac:dyDescent="0.25">
      <c r="A39" s="231"/>
      <c r="B39" s="104"/>
      <c r="C39" s="306" t="s">
        <v>399</v>
      </c>
      <c r="D39" s="307" t="s">
        <v>101</v>
      </c>
      <c r="E39" s="300">
        <f>SUM(E33+E37)</f>
        <v>482</v>
      </c>
      <c r="F39" s="172" t="s">
        <v>246</v>
      </c>
      <c r="G39" s="261">
        <v>0</v>
      </c>
      <c r="H39" s="173">
        <f t="shared" si="0"/>
        <v>0</v>
      </c>
      <c r="I39" s="240">
        <f>SUM(H33:H39)</f>
        <v>0</v>
      </c>
      <c r="J39" s="235" t="s">
        <v>49</v>
      </c>
      <c r="K39" s="104"/>
      <c r="L39" s="104"/>
      <c r="M39" s="232"/>
    </row>
    <row r="40" spans="1:13" ht="12" thickTop="1" x14ac:dyDescent="0.2">
      <c r="A40" s="231"/>
      <c r="B40" s="104"/>
      <c r="C40" s="104"/>
      <c r="D40" s="104"/>
      <c r="E40" s="104"/>
      <c r="F40" s="104"/>
      <c r="G40" s="104"/>
      <c r="H40" s="104"/>
      <c r="I40" s="236"/>
      <c r="J40" s="235"/>
      <c r="K40" s="104"/>
      <c r="L40" s="104"/>
      <c r="M40" s="232"/>
    </row>
    <row r="41" spans="1:13" ht="12" thickBot="1" x14ac:dyDescent="0.25">
      <c r="A41" s="231"/>
      <c r="B41" s="104"/>
      <c r="C41" s="262"/>
      <c r="D41" s="104"/>
      <c r="E41" s="104"/>
      <c r="F41" s="104"/>
      <c r="G41" s="104"/>
      <c r="H41" s="289" t="s">
        <v>102</v>
      </c>
      <c r="I41" s="296">
        <f>SUM(I15+I26+I39)</f>
        <v>1.4496314496314497</v>
      </c>
      <c r="J41" s="263" t="s">
        <v>49</v>
      </c>
      <c r="K41" s="104"/>
      <c r="L41" s="104"/>
      <c r="M41" s="232"/>
    </row>
    <row r="42" spans="1:13" ht="12" customHeight="1" thickTop="1" x14ac:dyDescent="0.2">
      <c r="A42" s="231"/>
      <c r="B42" s="104"/>
      <c r="C42" s="488" t="s">
        <v>353</v>
      </c>
      <c r="D42" s="489"/>
      <c r="E42" s="490"/>
      <c r="F42" s="290" t="s">
        <v>103</v>
      </c>
      <c r="G42" s="265" t="s">
        <v>249</v>
      </c>
      <c r="H42" s="266" t="s">
        <v>104</v>
      </c>
      <c r="I42" s="262"/>
      <c r="J42" s="235"/>
      <c r="K42" s="104"/>
      <c r="L42" s="104"/>
      <c r="M42" s="232"/>
    </row>
    <row r="43" spans="1:13" x14ac:dyDescent="0.2">
      <c r="A43" s="231"/>
      <c r="B43" s="104"/>
      <c r="C43" s="491"/>
      <c r="D43" s="492"/>
      <c r="E43" s="493"/>
      <c r="F43" s="174" t="s">
        <v>105</v>
      </c>
      <c r="G43" s="158">
        <f>IF((AND(I$41&gt;=0,I$41&lt;=5)),0,0)</f>
        <v>0</v>
      </c>
      <c r="H43" s="267" t="s">
        <v>106</v>
      </c>
      <c r="I43" s="262"/>
      <c r="J43" s="235"/>
      <c r="K43" s="104"/>
      <c r="L43" s="104"/>
      <c r="M43" s="232"/>
    </row>
    <row r="44" spans="1:13" x14ac:dyDescent="0.2">
      <c r="A44" s="231"/>
      <c r="B44" s="104"/>
      <c r="C44" s="501" t="s">
        <v>393</v>
      </c>
      <c r="D44" s="502"/>
      <c r="E44" s="503"/>
      <c r="F44" s="174" t="s">
        <v>107</v>
      </c>
      <c r="G44" s="158">
        <f>IF((AND(I$41&gt;5,I$41&lt;=10)),5,0)</f>
        <v>0</v>
      </c>
      <c r="H44" s="267" t="s">
        <v>108</v>
      </c>
      <c r="I44" s="262"/>
      <c r="J44" s="235"/>
      <c r="K44" s="104"/>
      <c r="L44" s="104"/>
      <c r="M44" s="232"/>
    </row>
    <row r="45" spans="1:13" x14ac:dyDescent="0.2">
      <c r="A45" s="231"/>
      <c r="B45" s="104"/>
      <c r="C45" s="156" t="s">
        <v>91</v>
      </c>
      <c r="D45" s="151" t="s">
        <v>92</v>
      </c>
      <c r="E45" s="269" t="s">
        <v>93</v>
      </c>
      <c r="F45" s="174" t="s">
        <v>109</v>
      </c>
      <c r="G45" s="158">
        <f>IF((AND(I$41&gt;10,I$41&lt;=15)),10,0)</f>
        <v>0</v>
      </c>
      <c r="H45" s="267" t="s">
        <v>110</v>
      </c>
      <c r="I45" s="262"/>
      <c r="J45" s="235"/>
      <c r="K45" s="104"/>
      <c r="L45" s="104"/>
      <c r="M45" s="232"/>
    </row>
    <row r="46" spans="1:13" x14ac:dyDescent="0.2">
      <c r="A46" s="231"/>
      <c r="B46" s="104"/>
      <c r="C46" s="155" t="s">
        <v>111</v>
      </c>
      <c r="D46" s="153"/>
      <c r="E46" s="477" t="str">
        <f>IF('1c. Su_futuro'!C117&lt;=25%,'1c. Su_futuro'!J112,"-")</f>
        <v>-</v>
      </c>
      <c r="F46" s="174" t="s">
        <v>112</v>
      </c>
      <c r="G46" s="158">
        <f>IF((AND(I$41&gt;15,I$41&lt;=20)),15,0)</f>
        <v>0</v>
      </c>
      <c r="H46" s="267" t="s">
        <v>113</v>
      </c>
      <c r="I46" s="262"/>
      <c r="J46" s="235"/>
      <c r="K46" s="104"/>
      <c r="L46" s="104"/>
      <c r="M46" s="232"/>
    </row>
    <row r="47" spans="1:13" x14ac:dyDescent="0.2">
      <c r="A47" s="231"/>
      <c r="B47" s="104"/>
      <c r="C47" s="156" t="s">
        <v>114</v>
      </c>
      <c r="D47" s="151" t="s">
        <v>115</v>
      </c>
      <c r="E47" s="478"/>
      <c r="F47" s="174" t="s">
        <v>116</v>
      </c>
      <c r="G47" s="158">
        <f>IF((AND(I$41&gt;20,I$41&lt;=25)),20,0)</f>
        <v>0</v>
      </c>
      <c r="H47" s="267" t="s">
        <v>117</v>
      </c>
      <c r="I47" s="262"/>
      <c r="J47" s="235"/>
      <c r="K47" s="104"/>
      <c r="L47" s="104"/>
      <c r="M47" s="232"/>
    </row>
    <row r="48" spans="1:13" x14ac:dyDescent="0.2">
      <c r="A48" s="231"/>
      <c r="B48" s="104"/>
      <c r="C48" s="155" t="s">
        <v>98</v>
      </c>
      <c r="D48" s="153"/>
      <c r="E48" s="477" t="str">
        <f>IF('1c. Su_futuro'!C117&lt;=25%,'1c. Su_futuro'!K114,"-")</f>
        <v>-</v>
      </c>
      <c r="F48" s="174" t="s">
        <v>118</v>
      </c>
      <c r="G48" s="158">
        <f>IF((AND(I$41&gt;25,I$41&lt;=30)),25,0)</f>
        <v>0</v>
      </c>
      <c r="H48" s="267" t="s">
        <v>119</v>
      </c>
      <c r="I48" s="262"/>
      <c r="J48" s="235"/>
      <c r="K48" s="104"/>
      <c r="L48" s="104"/>
      <c r="M48" s="232"/>
    </row>
    <row r="49" spans="1:13" x14ac:dyDescent="0.2">
      <c r="A49" s="231"/>
      <c r="B49" s="104"/>
      <c r="C49" s="156" t="s">
        <v>342</v>
      </c>
      <c r="D49" s="151" t="s">
        <v>120</v>
      </c>
      <c r="E49" s="478"/>
      <c r="F49" s="174" t="s">
        <v>121</v>
      </c>
      <c r="G49" s="158">
        <f>IF((AND(I$41&gt;30,I$41&lt;=35)),30,0)</f>
        <v>0</v>
      </c>
      <c r="H49" s="267" t="s">
        <v>122</v>
      </c>
      <c r="I49" s="262"/>
      <c r="J49" s="235"/>
      <c r="K49" s="104"/>
      <c r="L49" s="104"/>
      <c r="M49" s="232"/>
    </row>
    <row r="50" spans="1:13" x14ac:dyDescent="0.2">
      <c r="A50" s="270"/>
      <c r="B50" s="104"/>
      <c r="C50" s="155" t="s">
        <v>98</v>
      </c>
      <c r="D50" s="153"/>
      <c r="E50" s="462" t="str">
        <f>IF('1b. Su_attuale'!C117&lt;=25%,SUM(E48/100*60),"-")</f>
        <v>-</v>
      </c>
      <c r="F50" s="174" t="s">
        <v>123</v>
      </c>
      <c r="G50" s="158">
        <f>IF((AND(I$41&gt;35,I$41&lt;=40)),35,0)</f>
        <v>0</v>
      </c>
      <c r="H50" s="267" t="s">
        <v>124</v>
      </c>
      <c r="I50" s="262"/>
      <c r="J50" s="235"/>
      <c r="K50" s="104"/>
      <c r="L50" s="104"/>
      <c r="M50" s="232"/>
    </row>
    <row r="51" spans="1:13" x14ac:dyDescent="0.2">
      <c r="A51" s="270"/>
      <c r="B51" s="104"/>
      <c r="C51" s="156" t="s">
        <v>99</v>
      </c>
      <c r="D51" s="151" t="s">
        <v>125</v>
      </c>
      <c r="E51" s="463"/>
      <c r="F51" s="174" t="s">
        <v>126</v>
      </c>
      <c r="G51" s="158">
        <f>IF((AND(I$41&gt;40,I$41&lt;=45)),40,0)</f>
        <v>0</v>
      </c>
      <c r="H51" s="267" t="s">
        <v>127</v>
      </c>
      <c r="I51" s="262"/>
      <c r="J51" s="235"/>
      <c r="K51" s="104"/>
      <c r="L51" s="104"/>
      <c r="M51" s="232"/>
    </row>
    <row r="52" spans="1:13" x14ac:dyDescent="0.2">
      <c r="A52" s="270"/>
      <c r="B52" s="104"/>
      <c r="C52" s="155" t="s">
        <v>128</v>
      </c>
      <c r="D52" s="153"/>
      <c r="E52" s="462" t="str">
        <f>IF('1b. Su_attuale'!C117&lt;=25%,SUM(E46+E50),"-")</f>
        <v>-</v>
      </c>
      <c r="F52" s="174" t="s">
        <v>129</v>
      </c>
      <c r="G52" s="158">
        <f>IF((AND(I$41&gt;45,I$41&lt;=50)),45,0)</f>
        <v>0</v>
      </c>
      <c r="H52" s="267" t="s">
        <v>130</v>
      </c>
      <c r="I52" s="262"/>
      <c r="J52" s="235"/>
      <c r="K52" s="104"/>
      <c r="L52" s="104"/>
      <c r="M52" s="232"/>
    </row>
    <row r="53" spans="1:13" ht="12" thickBot="1" x14ac:dyDescent="0.25">
      <c r="A53" s="231"/>
      <c r="B53" s="104"/>
      <c r="C53" s="170" t="s">
        <v>96</v>
      </c>
      <c r="D53" s="171" t="s">
        <v>131</v>
      </c>
      <c r="E53" s="464"/>
      <c r="F53" s="175" t="s">
        <v>132</v>
      </c>
      <c r="G53" s="176">
        <f>IF(I$41&gt;50,50,0)</f>
        <v>0</v>
      </c>
      <c r="H53" s="271" t="s">
        <v>133</v>
      </c>
      <c r="I53" s="262"/>
      <c r="J53" s="235"/>
      <c r="K53" s="104"/>
      <c r="L53" s="104"/>
      <c r="M53" s="232"/>
    </row>
    <row r="54" spans="1:13" ht="12.75" thickTop="1" thickBot="1" x14ac:dyDescent="0.25">
      <c r="A54" s="231"/>
      <c r="B54" s="104"/>
      <c r="C54" s="177" t="s">
        <v>134</v>
      </c>
      <c r="D54" s="104"/>
      <c r="E54" s="294">
        <f>'1c. Su_futuro'!C117</f>
        <v>0.98278008298755182</v>
      </c>
      <c r="F54" s="104"/>
      <c r="G54" s="104"/>
      <c r="H54" s="178" t="s">
        <v>250</v>
      </c>
      <c r="I54" s="272">
        <f>SUM(G43:G53)</f>
        <v>0</v>
      </c>
      <c r="J54" s="273" t="s">
        <v>49</v>
      </c>
      <c r="K54" s="104"/>
      <c r="L54" s="104"/>
      <c r="M54" s="232"/>
    </row>
    <row r="55" spans="1:13" ht="12.75" thickTop="1" thickBot="1" x14ac:dyDescent="0.25">
      <c r="A55" s="231"/>
      <c r="B55" s="104"/>
      <c r="C55" s="274"/>
      <c r="D55" s="179"/>
      <c r="E55" s="180"/>
      <c r="F55" s="275"/>
      <c r="G55" s="275"/>
      <c r="H55" s="275"/>
      <c r="I55" s="276"/>
      <c r="J55" s="277"/>
      <c r="K55" s="104"/>
      <c r="L55" s="104"/>
      <c r="M55" s="232"/>
    </row>
    <row r="56" spans="1:13" ht="12" thickTop="1" x14ac:dyDescent="0.2">
      <c r="A56" s="278"/>
      <c r="B56" s="279"/>
      <c r="C56" s="279"/>
      <c r="D56" s="279"/>
      <c r="E56" s="279"/>
      <c r="F56" s="279"/>
      <c r="G56" s="279"/>
      <c r="H56" s="279"/>
      <c r="I56" s="279"/>
      <c r="J56" s="279"/>
      <c r="K56" s="279"/>
      <c r="L56" s="279"/>
      <c r="M56" s="280"/>
    </row>
    <row r="58" spans="1:13" x14ac:dyDescent="0.2">
      <c r="E58" s="471" t="s">
        <v>207</v>
      </c>
      <c r="F58" s="471"/>
      <c r="G58" s="471"/>
    </row>
  </sheetData>
  <sheetProtection password="B63B" sheet="1" objects="1" scenarios="1"/>
  <protectedRanges>
    <protectedRange sqref="G34:G39" name="Incremento_Caratteristiche_Particolari_1"/>
    <protectedRange sqref="E46 E48" name="Superfici_netta_e_accessoria"/>
  </protectedRanges>
  <mergeCells count="13">
    <mergeCell ref="C30:E30"/>
    <mergeCell ref="E50:E51"/>
    <mergeCell ref="E52:E53"/>
    <mergeCell ref="E58:G58"/>
    <mergeCell ref="C2:J2"/>
    <mergeCell ref="C3:J3"/>
    <mergeCell ref="E46:E47"/>
    <mergeCell ref="E48:E49"/>
    <mergeCell ref="F31:F33"/>
    <mergeCell ref="C42:E43"/>
    <mergeCell ref="C44:E44"/>
    <mergeCell ref="C4:J4"/>
    <mergeCell ref="C5:J5"/>
  </mergeCells>
  <conditionalFormatting sqref="G43:G53">
    <cfRule type="cellIs" dxfId="9" priority="10" operator="notEqual">
      <formula>0</formula>
    </cfRule>
  </conditionalFormatting>
  <conditionalFormatting sqref="D10:D14">
    <cfRule type="cellIs" dxfId="8" priority="3" operator="notEqual">
      <formula>0</formula>
    </cfRule>
  </conditionalFormatting>
  <conditionalFormatting sqref="G22">
    <cfRule type="cellIs" dxfId="7" priority="2" operator="notEqual">
      <formula>0</formula>
    </cfRule>
  </conditionalFormatting>
  <conditionalFormatting sqref="G22:G25">
    <cfRule type="cellIs" dxfId="6" priority="1" operator="notEqual">
      <formula>0</formula>
    </cfRule>
  </conditionalFormatting>
  <dataValidations count="1">
    <dataValidation type="list" allowBlank="1" showInputMessage="1" showErrorMessage="1" sqref="G34:G39">
      <formula1>"0,1,"</formula1>
    </dataValidation>
  </dataValidations>
  <hyperlinks>
    <hyperlink ref="E58" location="'2a.Ind_magg_Prog_appr'!A1" display="PASSA AL FOGLIO SUCCESSIVO"/>
    <hyperlink ref="E58:G58" location="'3.Cost_Costr_On_Urb.'!A1" display="PASSA AL FOGLIO SUCCESSIVO"/>
  </hyperlink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1:L138"/>
  <sheetViews>
    <sheetView tabSelected="1" view="pageBreakPreview" zoomScale="85" zoomScaleNormal="100" zoomScaleSheetLayoutView="85" workbookViewId="0">
      <selection activeCell="A2" sqref="A2"/>
    </sheetView>
  </sheetViews>
  <sheetFormatPr defaultRowHeight="15" x14ac:dyDescent="0.25"/>
  <cols>
    <col min="1" max="1" width="9.140625" style="31"/>
    <col min="2" max="2" width="11.140625" style="21" customWidth="1"/>
    <col min="3" max="3" width="12.5703125" style="21" customWidth="1"/>
    <col min="4" max="4" width="15.140625" style="21" customWidth="1"/>
    <col min="5" max="5" width="18.140625" style="21" customWidth="1"/>
    <col min="6" max="6" width="14.5703125" style="21" customWidth="1"/>
    <col min="7" max="7" width="18.28515625" style="21" customWidth="1"/>
    <col min="8" max="8" width="13" style="21" customWidth="1"/>
    <col min="9" max="9" width="14.7109375" style="21" customWidth="1"/>
    <col min="10" max="10" width="9.140625" style="21"/>
    <col min="11" max="11" width="11.5703125" style="21" bestFit="1" customWidth="1"/>
    <col min="12" max="12" width="9.140625" style="21"/>
    <col min="13" max="13" width="15" style="5" customWidth="1"/>
    <col min="14" max="16384" width="9.140625" style="5"/>
  </cols>
  <sheetData>
    <row r="1" spans="1:11" s="5" customFormat="1" ht="15.75" x14ac:dyDescent="0.25">
      <c r="A1" s="71"/>
      <c r="B1" s="363"/>
      <c r="C1" s="363"/>
      <c r="D1" s="363"/>
      <c r="E1" s="363"/>
      <c r="F1" s="2"/>
      <c r="G1" s="3"/>
      <c r="H1" s="3"/>
      <c r="I1" s="4"/>
      <c r="J1" s="52"/>
      <c r="K1" s="72"/>
    </row>
    <row r="2" spans="1:11" s="5" customFormat="1" x14ac:dyDescent="0.25">
      <c r="A2" s="71"/>
      <c r="B2" s="364"/>
      <c r="C2" s="364"/>
      <c r="D2" s="364"/>
      <c r="E2" s="364"/>
      <c r="F2" s="364"/>
      <c r="G2" s="364"/>
      <c r="H2" s="364"/>
      <c r="I2" s="364"/>
      <c r="J2" s="52"/>
      <c r="K2" s="72"/>
    </row>
    <row r="3" spans="1:11" s="5" customFormat="1" x14ac:dyDescent="0.25">
      <c r="A3" s="71"/>
      <c r="B3" s="365"/>
      <c r="C3" s="365"/>
      <c r="D3" s="365"/>
      <c r="E3" s="365"/>
      <c r="F3" s="365"/>
      <c r="G3" s="365"/>
      <c r="H3" s="365"/>
      <c r="I3" s="365"/>
      <c r="J3" s="52"/>
      <c r="K3" s="72"/>
    </row>
    <row r="4" spans="1:11" s="5" customFormat="1" ht="17.25" customHeight="1" x14ac:dyDescent="0.25">
      <c r="A4" s="71"/>
      <c r="B4" s="366" t="s">
        <v>0</v>
      </c>
      <c r="C4" s="367"/>
      <c r="D4" s="367"/>
      <c r="E4" s="367"/>
      <c r="F4" s="367"/>
      <c r="G4" s="367"/>
      <c r="H4" s="367"/>
      <c r="I4" s="368"/>
      <c r="J4" s="52"/>
      <c r="K4" s="72"/>
    </row>
    <row r="5" spans="1:11" s="5" customFormat="1" ht="10.5" customHeight="1" x14ac:dyDescent="0.25">
      <c r="A5" s="71"/>
      <c r="B5" s="369" t="s">
        <v>1</v>
      </c>
      <c r="C5" s="369"/>
      <c r="D5" s="369"/>
      <c r="E5" s="369"/>
      <c r="F5" s="369"/>
      <c r="G5" s="369"/>
      <c r="H5" s="369"/>
      <c r="I5" s="369"/>
      <c r="J5" s="52"/>
      <c r="K5" s="72"/>
    </row>
    <row r="6" spans="1:11" s="5" customFormat="1" ht="8.25" customHeight="1" x14ac:dyDescent="0.25">
      <c r="A6" s="71"/>
      <c r="B6" s="369" t="s">
        <v>2</v>
      </c>
      <c r="C6" s="369"/>
      <c r="D6" s="369"/>
      <c r="E6" s="369"/>
      <c r="F6" s="369"/>
      <c r="G6" s="369"/>
      <c r="H6" s="369"/>
      <c r="I6" s="369"/>
      <c r="J6" s="52"/>
      <c r="K6" s="72"/>
    </row>
    <row r="7" spans="1:11" s="5" customFormat="1" ht="6" customHeight="1" x14ac:dyDescent="0.25">
      <c r="A7" s="71"/>
      <c r="B7" s="370" t="s">
        <v>427</v>
      </c>
      <c r="C7" s="370"/>
      <c r="D7" s="370"/>
      <c r="E7" s="370"/>
      <c r="F7" s="370"/>
      <c r="G7" s="370"/>
      <c r="H7" s="370"/>
      <c r="I7" s="370"/>
      <c r="J7" s="52"/>
      <c r="K7" s="72"/>
    </row>
    <row r="8" spans="1:11" s="5" customFormat="1" ht="19.5" customHeight="1" x14ac:dyDescent="0.25">
      <c r="A8" s="71"/>
      <c r="B8" s="371" t="s">
        <v>428</v>
      </c>
      <c r="C8" s="371"/>
      <c r="D8" s="371"/>
      <c r="E8" s="371"/>
      <c r="F8" s="371"/>
      <c r="G8" s="371"/>
      <c r="H8" s="371"/>
      <c r="I8" s="371"/>
      <c r="J8" s="52"/>
      <c r="K8" s="72"/>
    </row>
    <row r="9" spans="1:11" s="5" customFormat="1" ht="54.75" customHeight="1" x14ac:dyDescent="0.25">
      <c r="A9" s="71"/>
      <c r="B9" s="372" t="s">
        <v>423</v>
      </c>
      <c r="C9" s="373"/>
      <c r="D9" s="373"/>
      <c r="E9" s="373"/>
      <c r="F9" s="373"/>
      <c r="G9" s="373"/>
      <c r="H9" s="373"/>
      <c r="I9" s="374"/>
      <c r="J9" s="52"/>
      <c r="K9" s="72"/>
    </row>
    <row r="10" spans="1:11" s="5" customFormat="1" x14ac:dyDescent="0.25">
      <c r="A10" s="71"/>
      <c r="B10" s="6"/>
      <c r="C10" s="6"/>
      <c r="D10" s="522" t="s">
        <v>185</v>
      </c>
      <c r="E10" s="522"/>
      <c r="F10" s="522"/>
      <c r="G10" s="522"/>
      <c r="H10" s="6"/>
      <c r="I10" s="6"/>
      <c r="J10" s="52"/>
      <c r="K10" s="72"/>
    </row>
    <row r="11" spans="1:11" s="5" customFormat="1" ht="18.75" customHeight="1" x14ac:dyDescent="0.25">
      <c r="A11" s="71"/>
      <c r="B11" s="520" t="s">
        <v>253</v>
      </c>
      <c r="C11" s="521"/>
      <c r="D11" s="521"/>
      <c r="E11" s="521"/>
      <c r="F11" s="517" t="s">
        <v>400</v>
      </c>
      <c r="G11" s="518"/>
      <c r="H11" s="518"/>
      <c r="I11" s="519"/>
      <c r="J11" s="52"/>
      <c r="K11" s="72"/>
    </row>
    <row r="12" spans="1:11" s="5" customFormat="1" ht="18.75" customHeight="1" x14ac:dyDescent="0.25">
      <c r="A12" s="71"/>
      <c r="B12" s="520" t="s">
        <v>5</v>
      </c>
      <c r="C12" s="521"/>
      <c r="D12" s="521"/>
      <c r="E12" s="521"/>
      <c r="F12" s="517" t="s">
        <v>401</v>
      </c>
      <c r="G12" s="518"/>
      <c r="H12" s="518"/>
      <c r="I12" s="519"/>
      <c r="J12" s="52"/>
      <c r="K12" s="72"/>
    </row>
    <row r="13" spans="1:11" s="5" customFormat="1" x14ac:dyDescent="0.25">
      <c r="A13" s="71"/>
      <c r="B13" s="513" t="s">
        <v>6</v>
      </c>
      <c r="C13" s="514"/>
      <c r="D13" s="514"/>
      <c r="E13" s="515"/>
      <c r="F13" s="517" t="s">
        <v>402</v>
      </c>
      <c r="G13" s="518"/>
      <c r="H13" s="518"/>
      <c r="I13" s="519"/>
      <c r="J13" s="52"/>
      <c r="K13" s="72"/>
    </row>
    <row r="14" spans="1:11" s="5" customFormat="1" ht="15" customHeight="1" x14ac:dyDescent="0.25">
      <c r="A14" s="71"/>
      <c r="B14" s="7"/>
      <c r="C14" s="8"/>
      <c r="D14" s="52"/>
      <c r="E14" s="52"/>
      <c r="F14" s="52"/>
      <c r="G14" s="52"/>
      <c r="H14" s="9"/>
      <c r="I14" s="9"/>
      <c r="J14" s="52"/>
      <c r="K14" s="72"/>
    </row>
    <row r="15" spans="1:11" s="5" customFormat="1" ht="15.75" customHeight="1" x14ac:dyDescent="0.25">
      <c r="A15" s="71"/>
      <c r="B15" s="1"/>
      <c r="C15" s="1"/>
      <c r="D15" s="1"/>
      <c r="E15" s="1"/>
      <c r="F15" s="1"/>
      <c r="G15" s="1"/>
      <c r="H15" s="1"/>
      <c r="I15" s="1"/>
      <c r="J15" s="52"/>
      <c r="K15" s="72"/>
    </row>
    <row r="16" spans="1:11" s="5" customFormat="1" ht="15.75" customHeight="1" x14ac:dyDescent="0.25">
      <c r="A16" s="71"/>
      <c r="B16" s="505" t="s">
        <v>7</v>
      </c>
      <c r="C16" s="506"/>
      <c r="D16" s="506"/>
      <c r="E16" s="506"/>
      <c r="F16" s="506"/>
      <c r="G16" s="506"/>
      <c r="H16" s="506"/>
      <c r="I16" s="507"/>
      <c r="J16" s="52"/>
      <c r="K16" s="72"/>
    </row>
    <row r="17" spans="1:12" ht="15.75" customHeight="1" x14ac:dyDescent="0.25">
      <c r="A17" s="71"/>
      <c r="B17" s="1"/>
      <c r="C17" s="509" t="s">
        <v>300</v>
      </c>
      <c r="D17" s="509"/>
      <c r="E17" s="509"/>
      <c r="F17" s="509"/>
      <c r="G17" s="509"/>
      <c r="H17" s="509"/>
      <c r="I17" s="17"/>
      <c r="J17" s="52"/>
      <c r="K17" s="72"/>
      <c r="L17" s="5"/>
    </row>
    <row r="18" spans="1:12" ht="15.75" customHeight="1" x14ac:dyDescent="0.25">
      <c r="A18" s="71"/>
      <c r="B18" s="1"/>
      <c r="C18" s="508"/>
      <c r="D18" s="508"/>
      <c r="E18" s="508"/>
      <c r="F18" s="508"/>
      <c r="G18" s="508"/>
      <c r="H18" s="508"/>
      <c r="I18" s="508"/>
      <c r="J18" s="52"/>
      <c r="K18" s="72"/>
      <c r="L18" s="5"/>
    </row>
    <row r="19" spans="1:12" ht="15.75" customHeight="1" x14ac:dyDescent="0.25">
      <c r="A19" s="71"/>
      <c r="B19" s="505" t="s">
        <v>8</v>
      </c>
      <c r="C19" s="506"/>
      <c r="D19" s="506"/>
      <c r="E19" s="506"/>
      <c r="F19" s="506"/>
      <c r="G19" s="506"/>
      <c r="H19" s="506"/>
      <c r="I19" s="507"/>
      <c r="J19" s="52"/>
      <c r="K19" s="72"/>
      <c r="L19" s="5"/>
    </row>
    <row r="20" spans="1:12" ht="21.75" customHeight="1" x14ac:dyDescent="0.25">
      <c r="A20" s="71"/>
      <c r="B20" s="1"/>
      <c r="C20" s="509" t="s">
        <v>177</v>
      </c>
      <c r="D20" s="509"/>
      <c r="E20" s="509"/>
      <c r="F20" s="509"/>
      <c r="G20" s="509"/>
      <c r="H20" s="509"/>
      <c r="I20" s="67" t="s">
        <v>299</v>
      </c>
      <c r="J20" s="52"/>
      <c r="K20" s="72"/>
      <c r="L20" s="5"/>
    </row>
    <row r="21" spans="1:12" ht="7.5" customHeight="1" x14ac:dyDescent="0.25">
      <c r="A21" s="71"/>
      <c r="B21" s="1"/>
      <c r="C21" s="1"/>
      <c r="D21" s="1"/>
      <c r="E21" s="1"/>
      <c r="F21" s="1"/>
      <c r="G21" s="1"/>
      <c r="H21" s="1"/>
      <c r="I21" s="17"/>
      <c r="J21" s="52"/>
      <c r="K21" s="72"/>
      <c r="L21" s="5"/>
    </row>
    <row r="22" spans="1:12" ht="17.25" customHeight="1" x14ac:dyDescent="0.25">
      <c r="A22" s="71"/>
      <c r="B22" s="516" t="s">
        <v>223</v>
      </c>
      <c r="C22" s="516"/>
      <c r="D22" s="516"/>
      <c r="E22" s="516"/>
      <c r="F22" s="516"/>
      <c r="G22" s="516"/>
      <c r="H22" s="516"/>
      <c r="I22" s="516"/>
      <c r="J22" s="52"/>
      <c r="K22" s="72"/>
      <c r="L22" s="5"/>
    </row>
    <row r="23" spans="1:12" ht="10.5" customHeight="1" x14ac:dyDescent="0.25">
      <c r="A23" s="71"/>
      <c r="B23" s="73"/>
      <c r="C23" s="73"/>
      <c r="D23" s="73"/>
      <c r="E23" s="73"/>
      <c r="F23" s="73"/>
      <c r="G23" s="73"/>
      <c r="H23" s="73"/>
      <c r="I23" s="73"/>
      <c r="J23" s="52"/>
      <c r="K23" s="72"/>
      <c r="L23" s="5"/>
    </row>
    <row r="24" spans="1:12" ht="15.75" customHeight="1" x14ac:dyDescent="0.25">
      <c r="A24" s="71"/>
      <c r="B24" s="510" t="s">
        <v>35</v>
      </c>
      <c r="C24" s="511"/>
      <c r="D24" s="511"/>
      <c r="E24" s="511"/>
      <c r="F24" s="511"/>
      <c r="G24" s="511"/>
      <c r="H24" s="511"/>
      <c r="I24" s="512"/>
      <c r="J24" s="52"/>
      <c r="K24" s="72"/>
      <c r="L24" s="5"/>
    </row>
    <row r="25" spans="1:12" ht="25.5" customHeight="1" x14ac:dyDescent="0.25">
      <c r="A25" s="71"/>
      <c r="B25" s="13" t="s">
        <v>425</v>
      </c>
      <c r="C25" s="52"/>
      <c r="D25" s="529" t="s">
        <v>13</v>
      </c>
      <c r="E25" s="529"/>
      <c r="F25" s="529"/>
      <c r="G25" s="356"/>
      <c r="H25" s="356"/>
      <c r="I25" s="360"/>
      <c r="J25" s="52"/>
      <c r="K25" s="72"/>
      <c r="L25" s="5"/>
    </row>
    <row r="26" spans="1:12" ht="32.25" customHeight="1" x14ac:dyDescent="0.25">
      <c r="A26" s="71"/>
      <c r="B26" s="325" t="s">
        <v>403</v>
      </c>
      <c r="C26" s="52"/>
      <c r="D26" s="10"/>
      <c r="E26" s="10"/>
      <c r="F26" s="574" t="s">
        <v>9</v>
      </c>
      <c r="G26" s="19">
        <v>80</v>
      </c>
      <c r="H26" s="526" t="s">
        <v>17</v>
      </c>
      <c r="I26" s="527"/>
      <c r="J26" s="52"/>
      <c r="K26" s="72"/>
      <c r="L26" s="5"/>
    </row>
    <row r="27" spans="1:12" s="324" customFormat="1" ht="32.25" customHeight="1" x14ac:dyDescent="0.25">
      <c r="A27" s="327"/>
      <c r="B27" s="330" t="s">
        <v>404</v>
      </c>
      <c r="C27" s="332"/>
      <c r="D27" s="329"/>
      <c r="E27" s="329"/>
      <c r="F27" s="574" t="s">
        <v>9</v>
      </c>
      <c r="G27" s="331">
        <v>20</v>
      </c>
      <c r="H27" s="526"/>
      <c r="I27" s="527"/>
      <c r="J27" s="326"/>
      <c r="K27" s="328"/>
    </row>
    <row r="28" spans="1:12" ht="15.75" customHeight="1" x14ac:dyDescent="0.25">
      <c r="A28" s="71"/>
      <c r="B28" s="13" t="s">
        <v>10</v>
      </c>
      <c r="C28" s="52"/>
      <c r="D28" s="10"/>
      <c r="E28" s="329"/>
      <c r="F28" s="574"/>
      <c r="G28" s="18" t="s">
        <v>12</v>
      </c>
      <c r="H28" s="1"/>
      <c r="I28" s="1"/>
      <c r="J28" s="52"/>
      <c r="K28" s="72"/>
      <c r="L28" s="5"/>
    </row>
    <row r="29" spans="1:12" ht="15.75" customHeight="1" x14ac:dyDescent="0.25">
      <c r="A29" s="71"/>
      <c r="B29" s="13" t="s">
        <v>426</v>
      </c>
      <c r="C29" s="52"/>
      <c r="D29" s="10"/>
      <c r="E29" s="10"/>
      <c r="F29" s="574" t="s">
        <v>16</v>
      </c>
      <c r="G29" s="573">
        <f>IF(C20="Nessuno",INDEX(Tabella_oneri_urbanizzazione,MATCH(Zone_urbanistiche,INDEX(Tabella_oneri_urbanizzazione,0,1),0),MATCH(Destinazioni_immobile,INDEX(Tabella_oneri_urbanizzazione,1,0),0)),"0,00")</f>
        <v>2.96</v>
      </c>
      <c r="H29" s="74" t="s">
        <v>193</v>
      </c>
      <c r="I29" s="52"/>
      <c r="J29" s="52"/>
      <c r="K29" s="72"/>
      <c r="L29" s="5"/>
    </row>
    <row r="30" spans="1:12" ht="15.75" customHeight="1" x14ac:dyDescent="0.25">
      <c r="A30" s="71"/>
      <c r="B30" s="335" t="s">
        <v>405</v>
      </c>
      <c r="C30" s="52"/>
      <c r="D30" s="10"/>
      <c r="E30" s="10"/>
      <c r="F30" s="574" t="s">
        <v>28</v>
      </c>
      <c r="G30" s="27">
        <f>IF(C20&lt;&gt;"Nessuno",0,G26*G29)</f>
        <v>236.8</v>
      </c>
      <c r="H30" s="75"/>
      <c r="I30" s="76"/>
      <c r="J30" s="52"/>
      <c r="K30" s="72"/>
      <c r="L30" s="5"/>
    </row>
    <row r="31" spans="1:12" ht="39" customHeight="1" x14ac:dyDescent="0.25">
      <c r="A31" s="71"/>
      <c r="B31" s="337" t="s">
        <v>406</v>
      </c>
      <c r="C31" s="52"/>
      <c r="D31" s="52"/>
      <c r="E31" s="52"/>
      <c r="F31" s="574" t="s">
        <v>28</v>
      </c>
      <c r="G31" s="27">
        <f>G27*G29</f>
        <v>59.2</v>
      </c>
      <c r="H31" s="75"/>
      <c r="I31" s="76"/>
      <c r="J31" s="52"/>
      <c r="K31" s="72"/>
      <c r="L31" s="5"/>
    </row>
    <row r="32" spans="1:12" s="336" customFormat="1" ht="27.75" customHeight="1" x14ac:dyDescent="0.25">
      <c r="A32" s="339"/>
      <c r="B32" s="345" t="s">
        <v>407</v>
      </c>
      <c r="C32" s="344"/>
      <c r="D32" s="344"/>
      <c r="E32" s="344"/>
      <c r="F32" s="574" t="s">
        <v>28</v>
      </c>
      <c r="G32" s="343">
        <f>IF(C20&lt;&gt;"Nessuno",0,G31*2)</f>
        <v>118.4</v>
      </c>
      <c r="H32" s="341"/>
      <c r="I32" s="342"/>
      <c r="J32" s="338"/>
      <c r="K32" s="340"/>
    </row>
    <row r="33" spans="1:12" ht="41.25" customHeight="1" x14ac:dyDescent="0.25">
      <c r="A33" s="71"/>
      <c r="B33" s="52" t="s">
        <v>29</v>
      </c>
      <c r="C33" s="52"/>
      <c r="D33" s="52"/>
      <c r="E33" s="52"/>
      <c r="F33" s="578" t="s">
        <v>430</v>
      </c>
      <c r="G33" s="580" t="s">
        <v>431</v>
      </c>
      <c r="H33" s="579" t="s">
        <v>432</v>
      </c>
      <c r="I33" s="577" t="s">
        <v>429</v>
      </c>
      <c r="J33" s="52"/>
      <c r="K33" s="72"/>
      <c r="L33" s="5"/>
    </row>
    <row r="34" spans="1:12" ht="15.75" x14ac:dyDescent="0.25">
      <c r="A34" s="71"/>
      <c r="B34" s="52"/>
      <c r="C34" s="52" t="s">
        <v>30</v>
      </c>
      <c r="D34" s="52"/>
      <c r="E34" s="52"/>
      <c r="F34" s="77">
        <v>-0.4</v>
      </c>
      <c r="G34" s="346">
        <f>IF(I35="X",$G$30*(-F34),0)</f>
        <v>0</v>
      </c>
      <c r="H34" s="347">
        <f>$G$30-G34</f>
        <v>236.8</v>
      </c>
      <c r="I34" s="576"/>
      <c r="J34" s="52"/>
      <c r="K34" s="72"/>
      <c r="L34" s="5"/>
    </row>
    <row r="35" spans="1:12" ht="15.75" x14ac:dyDescent="0.25">
      <c r="A35" s="71"/>
      <c r="B35" s="52"/>
      <c r="C35" s="52" t="s">
        <v>32</v>
      </c>
      <c r="D35" s="52"/>
      <c r="E35" s="52"/>
      <c r="F35" s="77">
        <v>0.6</v>
      </c>
      <c r="G35" s="346">
        <f>IF(I35="X",$G$30*F35,0)</f>
        <v>0</v>
      </c>
      <c r="H35" s="347">
        <f>G30+G35</f>
        <v>236.8</v>
      </c>
      <c r="I35" s="576"/>
      <c r="J35" s="52"/>
      <c r="K35" s="72"/>
      <c r="L35" s="5"/>
    </row>
    <row r="36" spans="1:12" ht="15.75" x14ac:dyDescent="0.25">
      <c r="A36" s="71"/>
      <c r="B36" s="52"/>
      <c r="C36" s="52" t="s">
        <v>33</v>
      </c>
      <c r="D36" s="52"/>
      <c r="E36" s="52"/>
      <c r="F36" s="77">
        <v>1.4</v>
      </c>
      <c r="G36" s="346">
        <f>IF(I36="X",$G$30*F36,0)</f>
        <v>0</v>
      </c>
      <c r="H36" s="347">
        <f>G30+G36</f>
        <v>236.8</v>
      </c>
      <c r="I36" s="576"/>
      <c r="J36" s="52"/>
      <c r="K36" s="72"/>
      <c r="L36" s="5"/>
    </row>
    <row r="37" spans="1:12" ht="15.75" x14ac:dyDescent="0.25">
      <c r="A37" s="71"/>
      <c r="B37" s="52"/>
      <c r="C37" s="52" t="s">
        <v>31</v>
      </c>
      <c r="D37" s="52"/>
      <c r="E37" s="52"/>
      <c r="F37" s="77">
        <v>2</v>
      </c>
      <c r="G37" s="346">
        <f>IF(I37="X",$G$30*F37,0)</f>
        <v>0</v>
      </c>
      <c r="H37" s="347">
        <f>G30+G37</f>
        <v>236.8</v>
      </c>
      <c r="I37" s="576"/>
      <c r="J37" s="52"/>
      <c r="K37" s="72"/>
      <c r="L37" s="5"/>
    </row>
    <row r="38" spans="1:12" x14ac:dyDescent="0.25">
      <c r="A38" s="71"/>
      <c r="B38" s="52"/>
      <c r="C38" s="52"/>
      <c r="D38" s="52"/>
      <c r="E38" s="52"/>
      <c r="F38" s="52"/>
      <c r="G38" s="52"/>
      <c r="H38" s="52"/>
      <c r="I38" s="52"/>
      <c r="J38" s="52"/>
      <c r="K38" s="72"/>
      <c r="L38" s="5"/>
    </row>
    <row r="39" spans="1:12" ht="15.75" x14ac:dyDescent="0.25">
      <c r="A39" s="71"/>
      <c r="B39" s="505" t="s">
        <v>34</v>
      </c>
      <c r="C39" s="506"/>
      <c r="D39" s="506"/>
      <c r="E39" s="506"/>
      <c r="F39" s="506"/>
      <c r="G39" s="506"/>
      <c r="H39" s="506"/>
      <c r="I39" s="507"/>
      <c r="J39" s="52"/>
      <c r="K39" s="72"/>
      <c r="L39" s="5"/>
    </row>
    <row r="40" spans="1:12" ht="17.25" customHeight="1" x14ac:dyDescent="0.25">
      <c r="A40" s="71"/>
      <c r="B40" s="52"/>
      <c r="C40" s="52"/>
      <c r="D40" s="52"/>
      <c r="E40" s="52"/>
      <c r="F40" s="52"/>
      <c r="G40" s="52"/>
      <c r="H40" s="52"/>
      <c r="I40" s="52"/>
      <c r="J40" s="52"/>
      <c r="K40" s="72"/>
      <c r="L40" s="5"/>
    </row>
    <row r="41" spans="1:12" x14ac:dyDescent="0.25">
      <c r="A41" s="71"/>
      <c r="B41" s="52" t="s">
        <v>39</v>
      </c>
      <c r="C41" s="52"/>
      <c r="D41" s="52"/>
      <c r="E41" s="52"/>
      <c r="F41" s="52"/>
      <c r="G41" s="52"/>
      <c r="H41" s="52"/>
      <c r="I41" s="52"/>
      <c r="J41" s="52"/>
      <c r="K41" s="72"/>
      <c r="L41" s="5"/>
    </row>
    <row r="42" spans="1:12" x14ac:dyDescent="0.25">
      <c r="A42" s="71"/>
      <c r="B42" s="52"/>
      <c r="C42" s="78" t="s">
        <v>254</v>
      </c>
      <c r="D42" s="52"/>
      <c r="E42" s="52"/>
      <c r="F42" s="52"/>
      <c r="G42" s="52"/>
      <c r="H42" s="52"/>
      <c r="I42" s="52"/>
      <c r="J42" s="52"/>
      <c r="K42" s="72"/>
      <c r="L42" s="5"/>
    </row>
    <row r="43" spans="1:12" x14ac:dyDescent="0.25">
      <c r="A43" s="71"/>
      <c r="B43" s="52"/>
      <c r="C43" s="78"/>
      <c r="D43" s="52"/>
      <c r="E43" s="52"/>
      <c r="F43" s="52"/>
      <c r="G43" s="52"/>
      <c r="H43" s="52"/>
      <c r="I43" s="52"/>
      <c r="J43" s="52"/>
      <c r="K43" s="72"/>
      <c r="L43" s="5"/>
    </row>
    <row r="44" spans="1:12" x14ac:dyDescent="0.25">
      <c r="A44" s="71"/>
      <c r="B44" s="52" t="s">
        <v>37</v>
      </c>
      <c r="C44" s="52"/>
      <c r="D44" s="52"/>
      <c r="E44" s="52"/>
      <c r="F44" s="52"/>
      <c r="G44" s="349" t="s">
        <v>408</v>
      </c>
      <c r="H44" s="80" t="s">
        <v>182</v>
      </c>
      <c r="I44" s="79" t="s">
        <v>183</v>
      </c>
      <c r="J44" s="52"/>
      <c r="K44" s="72"/>
      <c r="L44" s="5"/>
    </row>
    <row r="45" spans="1:12" ht="15.75" customHeight="1" x14ac:dyDescent="0.25">
      <c r="A45" s="71"/>
      <c r="B45" s="52"/>
      <c r="C45" s="52"/>
      <c r="D45" s="52" t="s">
        <v>409</v>
      </c>
      <c r="E45" s="52"/>
      <c r="F45" s="79" t="s">
        <v>38</v>
      </c>
      <c r="G45" s="81">
        <f>'2a.Ind_magg_Prog_appr'!E33+'2a.Ind_magg_Prog_appr'!E47</f>
        <v>293</v>
      </c>
      <c r="H45" s="350">
        <f>'2b.Ind_magg_attuale'!E33+'2b.Ind_magg_attuale'!E47</f>
        <v>377</v>
      </c>
      <c r="I45" s="350">
        <f>'2c.Ind_magg_fut'!E33+'2c.Ind_magg_fut'!E47</f>
        <v>407</v>
      </c>
      <c r="J45" s="52"/>
      <c r="K45" s="72"/>
      <c r="L45" s="5"/>
    </row>
    <row r="46" spans="1:12" x14ac:dyDescent="0.25">
      <c r="A46" s="71"/>
      <c r="B46" s="52" t="s">
        <v>36</v>
      </c>
      <c r="C46" s="52"/>
      <c r="D46" s="52"/>
      <c r="E46" s="52"/>
      <c r="F46" s="52"/>
      <c r="G46" s="52"/>
      <c r="H46" s="348"/>
      <c r="I46" s="348"/>
      <c r="J46" s="52"/>
      <c r="K46" s="72"/>
      <c r="L46" s="5"/>
    </row>
    <row r="47" spans="1:12" x14ac:dyDescent="0.25">
      <c r="A47" s="71"/>
      <c r="B47" s="52"/>
      <c r="C47" s="52"/>
      <c r="D47" s="52" t="s">
        <v>410</v>
      </c>
      <c r="E47" s="52"/>
      <c r="F47" s="79" t="s">
        <v>38</v>
      </c>
      <c r="G47" s="81">
        <f>'2a.Ind_magg_Prog_appr'!E35+'2a.Ind_magg_Prog_appr'!E49</f>
        <v>135</v>
      </c>
      <c r="H47" s="350">
        <f>'2b.Ind_magg_attuale'!E35+'2b.Ind_magg_attuale'!E49</f>
        <v>128</v>
      </c>
      <c r="I47" s="350">
        <f>'2c.Ind_magg_fut'!E35+'2c.Ind_magg_fut'!E49</f>
        <v>125</v>
      </c>
      <c r="J47" s="52"/>
      <c r="K47" s="72"/>
      <c r="L47" s="5"/>
    </row>
    <row r="48" spans="1:12" x14ac:dyDescent="0.25">
      <c r="A48" s="71"/>
      <c r="B48" s="52" t="s">
        <v>411</v>
      </c>
      <c r="C48" s="52"/>
      <c r="D48" s="52"/>
      <c r="E48" s="52"/>
      <c r="F48" s="52"/>
      <c r="G48" s="52"/>
      <c r="H48" s="52"/>
      <c r="I48" s="52"/>
      <c r="J48" s="52"/>
      <c r="K48" s="72"/>
      <c r="L48" s="5"/>
    </row>
    <row r="49" spans="1:12" ht="15" customHeight="1" x14ac:dyDescent="0.25">
      <c r="A49" s="71"/>
      <c r="B49" s="52"/>
      <c r="C49" s="52"/>
      <c r="D49" s="52"/>
      <c r="E49" s="52"/>
      <c r="F49" s="79" t="s">
        <v>38</v>
      </c>
      <c r="G49" s="81">
        <f>G45+0.6*G47</f>
        <v>374</v>
      </c>
      <c r="H49" s="81">
        <f>H45+0.6*H47</f>
        <v>453.8</v>
      </c>
      <c r="I49" s="81">
        <f>I45+0.6*I47</f>
        <v>482</v>
      </c>
      <c r="J49" s="52" t="s">
        <v>135</v>
      </c>
      <c r="K49" s="72"/>
      <c r="L49" s="5"/>
    </row>
    <row r="50" spans="1:12" x14ac:dyDescent="0.25">
      <c r="A50" s="71"/>
      <c r="B50" s="52"/>
      <c r="C50" s="52"/>
      <c r="D50" s="52"/>
      <c r="E50" s="52"/>
      <c r="F50" s="52"/>
      <c r="G50" s="52"/>
      <c r="H50" s="52"/>
      <c r="I50" s="52"/>
      <c r="J50" s="52"/>
      <c r="K50" s="72"/>
      <c r="L50" s="5"/>
    </row>
    <row r="51" spans="1:12" x14ac:dyDescent="0.25">
      <c r="A51" s="71"/>
      <c r="B51" s="352" t="s">
        <v>413</v>
      </c>
      <c r="C51" s="82"/>
      <c r="D51" s="82"/>
      <c r="E51" s="82"/>
      <c r="F51" s="82"/>
      <c r="G51" s="82"/>
      <c r="H51" s="52"/>
      <c r="I51" s="52"/>
      <c r="J51" s="52"/>
      <c r="K51" s="72"/>
      <c r="L51" s="5"/>
    </row>
    <row r="52" spans="1:12" x14ac:dyDescent="0.25">
      <c r="A52" s="71"/>
      <c r="B52" s="82"/>
      <c r="C52" s="82"/>
      <c r="D52" s="83"/>
      <c r="E52" s="84"/>
      <c r="F52" s="52"/>
      <c r="G52" s="351" t="s">
        <v>412</v>
      </c>
      <c r="H52" s="83" t="s">
        <v>433</v>
      </c>
      <c r="I52" s="86">
        <f>IF(C20="Nessuno",237.95,0)</f>
        <v>237.95</v>
      </c>
      <c r="J52" s="52" t="s">
        <v>257</v>
      </c>
      <c r="K52" s="72"/>
      <c r="L52" s="5"/>
    </row>
    <row r="53" spans="1:12" x14ac:dyDescent="0.25">
      <c r="A53" s="71"/>
      <c r="B53" s="52"/>
      <c r="C53" s="52"/>
      <c r="D53" s="52"/>
      <c r="E53" s="52"/>
      <c r="F53" s="52"/>
      <c r="G53" s="52"/>
      <c r="H53" s="52"/>
      <c r="I53" s="52"/>
      <c r="J53" s="52"/>
      <c r="K53" s="72"/>
      <c r="L53" s="5"/>
    </row>
    <row r="54" spans="1:12" x14ac:dyDescent="0.25">
      <c r="A54" s="71"/>
      <c r="B54" s="52" t="s">
        <v>42</v>
      </c>
      <c r="C54" s="52"/>
      <c r="D54" s="52"/>
      <c r="E54" s="52"/>
      <c r="F54" s="52"/>
      <c r="G54" s="52"/>
      <c r="H54" s="77"/>
      <c r="I54" s="535" t="s">
        <v>255</v>
      </c>
      <c r="J54" s="52"/>
      <c r="K54" s="72"/>
      <c r="L54" s="5"/>
    </row>
    <row r="55" spans="1:12" x14ac:dyDescent="0.25">
      <c r="A55" s="71"/>
      <c r="B55" s="87" t="s">
        <v>43</v>
      </c>
      <c r="C55" s="52"/>
      <c r="D55" s="52"/>
      <c r="E55" s="52"/>
      <c r="F55" s="52"/>
      <c r="G55" s="52"/>
      <c r="H55" s="79"/>
      <c r="I55" s="535"/>
      <c r="J55" s="52"/>
      <c r="K55" s="72"/>
      <c r="L55" s="5"/>
    </row>
    <row r="56" spans="1:12" x14ac:dyDescent="0.25">
      <c r="A56" s="71"/>
      <c r="B56" s="52"/>
      <c r="C56" s="52" t="s">
        <v>259</v>
      </c>
      <c r="D56" s="52"/>
      <c r="E56" s="52"/>
      <c r="F56" s="52"/>
      <c r="G56" s="52"/>
      <c r="H56" s="88">
        <f>'2a.Ind_magg_Prog_appr'!I54/100</f>
        <v>0</v>
      </c>
      <c r="I56" s="89" t="str">
        <f>INDEX('2a.Ind_magg_Prog_appr'!G43:H53,MATCH('2a.Ind_magg_Prog_appr'!I54,INDEX('2a.Ind_magg_Prog_appr'!G43:H53,0,1),0),2)</f>
        <v>I</v>
      </c>
      <c r="J56" s="52"/>
      <c r="K56" s="72"/>
      <c r="L56" s="5"/>
    </row>
    <row r="57" spans="1:12" x14ac:dyDescent="0.25">
      <c r="A57" s="71"/>
      <c r="B57" s="52"/>
      <c r="C57" s="52" t="s">
        <v>40</v>
      </c>
      <c r="D57" s="52"/>
      <c r="E57" s="52"/>
      <c r="F57" s="52"/>
      <c r="G57" s="52"/>
      <c r="H57" s="88">
        <f>'2b.Ind_magg_attuale'!I54/100</f>
        <v>0</v>
      </c>
      <c r="I57" s="89" t="str">
        <f>INDEX('2b.Ind_magg_attuale'!G43:H53,MATCH('2b.Ind_magg_attuale'!$I$54,INDEX('2b.Ind_magg_attuale'!G43:H53,0,1),0),2)</f>
        <v>I</v>
      </c>
      <c r="J57" s="52"/>
      <c r="K57" s="72"/>
      <c r="L57" s="5"/>
    </row>
    <row r="58" spans="1:12" x14ac:dyDescent="0.25">
      <c r="A58" s="71"/>
      <c r="B58" s="52"/>
      <c r="C58" s="52" t="s">
        <v>41</v>
      </c>
      <c r="D58" s="52"/>
      <c r="E58" s="52"/>
      <c r="F58" s="52"/>
      <c r="G58" s="52"/>
      <c r="H58" s="88">
        <f>'2c.Ind_magg_fut'!I54/100</f>
        <v>0</v>
      </c>
      <c r="I58" s="89" t="str">
        <f>INDEX('2c.Ind_magg_fut'!G43:H53,MATCH('2c.Ind_magg_fut'!$I$54,INDEX('2c.Ind_magg_fut'!G43:H53,0,1),0),2)</f>
        <v>I</v>
      </c>
      <c r="J58" s="52"/>
      <c r="K58" s="72"/>
      <c r="L58" s="5"/>
    </row>
    <row r="59" spans="1:12" x14ac:dyDescent="0.25">
      <c r="A59" s="71"/>
      <c r="B59" s="52"/>
      <c r="C59" s="52"/>
      <c r="D59" s="52"/>
      <c r="E59" s="52"/>
      <c r="F59" s="52"/>
      <c r="G59" s="52"/>
      <c r="H59" s="52"/>
      <c r="I59" s="52"/>
      <c r="J59" s="52"/>
      <c r="K59" s="72"/>
      <c r="L59" s="5"/>
    </row>
    <row r="60" spans="1:12" ht="21.75" customHeight="1" x14ac:dyDescent="0.25">
      <c r="A60" s="71"/>
      <c r="B60" s="52" t="s">
        <v>136</v>
      </c>
      <c r="C60" s="52"/>
      <c r="D60" s="52"/>
      <c r="E60" s="52"/>
      <c r="F60" s="52"/>
      <c r="G60" s="52"/>
      <c r="H60" s="52"/>
      <c r="I60" s="52"/>
      <c r="J60" s="52" t="s">
        <v>137</v>
      </c>
      <c r="K60" s="72"/>
      <c r="L60" s="5"/>
    </row>
    <row r="61" spans="1:12" ht="15.75" customHeight="1" x14ac:dyDescent="0.25">
      <c r="A61" s="71"/>
      <c r="B61" s="52"/>
      <c r="C61" s="52" t="s">
        <v>259</v>
      </c>
      <c r="D61" s="52"/>
      <c r="E61" s="52"/>
      <c r="F61" s="52"/>
      <c r="G61" s="52"/>
      <c r="H61" s="88">
        <f>H56-5%</f>
        <v>-0.05</v>
      </c>
      <c r="I61" s="52"/>
      <c r="J61" s="52"/>
      <c r="K61" s="72"/>
      <c r="L61" s="5"/>
    </row>
    <row r="62" spans="1:12" ht="16.5" customHeight="1" x14ac:dyDescent="0.25">
      <c r="A62" s="71"/>
      <c r="B62" s="52"/>
      <c r="C62" s="52" t="s">
        <v>40</v>
      </c>
      <c r="D62" s="52"/>
      <c r="E62" s="52"/>
      <c r="F62" s="52"/>
      <c r="G62" s="52"/>
      <c r="H62" s="88">
        <f t="shared" ref="H62:H63" si="0">H57-5%</f>
        <v>-0.05</v>
      </c>
      <c r="I62" s="52"/>
      <c r="J62" s="52"/>
      <c r="K62" s="72"/>
      <c r="L62" s="5"/>
    </row>
    <row r="63" spans="1:12" x14ac:dyDescent="0.25">
      <c r="A63" s="71"/>
      <c r="B63" s="52"/>
      <c r="C63" s="52" t="s">
        <v>41</v>
      </c>
      <c r="D63" s="52"/>
      <c r="E63" s="52"/>
      <c r="F63" s="52"/>
      <c r="G63" s="52"/>
      <c r="H63" s="88">
        <f t="shared" si="0"/>
        <v>-0.05</v>
      </c>
      <c r="I63" s="52"/>
      <c r="J63" s="52"/>
      <c r="K63" s="72"/>
      <c r="L63" s="5"/>
    </row>
    <row r="64" spans="1:12" ht="15" customHeight="1" x14ac:dyDescent="0.25">
      <c r="A64" s="71"/>
      <c r="B64" s="52"/>
      <c r="C64" s="52"/>
      <c r="D64" s="52"/>
      <c r="E64" s="52"/>
      <c r="F64" s="52"/>
      <c r="G64" s="52"/>
      <c r="H64" s="52"/>
      <c r="I64" s="52"/>
      <c r="J64" s="52"/>
      <c r="K64" s="72"/>
      <c r="L64" s="5"/>
    </row>
    <row r="65" spans="1:12" x14ac:dyDescent="0.25">
      <c r="A65" s="71"/>
      <c r="B65" s="52" t="s">
        <v>256</v>
      </c>
      <c r="C65" s="52"/>
      <c r="D65" s="52"/>
      <c r="E65" s="52"/>
      <c r="F65" s="52"/>
      <c r="G65" s="52"/>
      <c r="H65" s="52"/>
      <c r="I65" s="52"/>
      <c r="J65" s="52" t="s">
        <v>138</v>
      </c>
      <c r="K65" s="72"/>
      <c r="L65" s="5"/>
    </row>
    <row r="66" spans="1:12" x14ac:dyDescent="0.25">
      <c r="A66" s="71"/>
      <c r="B66" s="52"/>
      <c r="C66" s="52" t="s">
        <v>259</v>
      </c>
      <c r="D66" s="52"/>
      <c r="E66" s="52"/>
      <c r="F66" s="52"/>
      <c r="G66" s="52"/>
      <c r="H66" s="583" t="s">
        <v>433</v>
      </c>
      <c r="I66" s="90">
        <f>IF($H$61&lt;0,$I$52,$I$52*(1+H61))</f>
        <v>237.95</v>
      </c>
      <c r="J66" s="52"/>
      <c r="K66" s="72"/>
      <c r="L66" s="5"/>
    </row>
    <row r="67" spans="1:12" ht="15" customHeight="1" x14ac:dyDescent="0.25">
      <c r="A67" s="71"/>
      <c r="B67" s="52"/>
      <c r="C67" s="52" t="s">
        <v>40</v>
      </c>
      <c r="D67" s="52"/>
      <c r="E67" s="52"/>
      <c r="F67" s="52"/>
      <c r="G67" s="52"/>
      <c r="H67" s="583" t="s">
        <v>433</v>
      </c>
      <c r="I67" s="90">
        <f>IF($H$62&lt;0,$I$52,$I$52*(1+H62))</f>
        <v>237.95</v>
      </c>
      <c r="J67" s="52"/>
      <c r="K67" s="72"/>
      <c r="L67" s="5"/>
    </row>
    <row r="68" spans="1:12" ht="15" customHeight="1" x14ac:dyDescent="0.25">
      <c r="A68" s="71"/>
      <c r="B68" s="52"/>
      <c r="C68" s="52" t="s">
        <v>41</v>
      </c>
      <c r="D68" s="52"/>
      <c r="E68" s="52"/>
      <c r="F68" s="52"/>
      <c r="G68" s="52"/>
      <c r="H68" s="583" t="s">
        <v>433</v>
      </c>
      <c r="I68" s="90">
        <f>IF($H$63&lt;0,$I$52,$I$52*(1+H63))</f>
        <v>237.95</v>
      </c>
      <c r="J68" s="52"/>
      <c r="K68" s="72"/>
      <c r="L68" s="5"/>
    </row>
    <row r="69" spans="1:12" x14ac:dyDescent="0.25">
      <c r="A69" s="71"/>
      <c r="B69" s="52"/>
      <c r="C69" s="52"/>
      <c r="D69" s="52"/>
      <c r="E69" s="52"/>
      <c r="F69" s="52"/>
      <c r="G69" s="52"/>
      <c r="H69" s="581"/>
      <c r="I69" s="52"/>
      <c r="J69" s="52"/>
      <c r="K69" s="72"/>
      <c r="L69" s="5"/>
    </row>
    <row r="70" spans="1:12" ht="15" customHeight="1" x14ac:dyDescent="0.25">
      <c r="A70" s="71"/>
      <c r="B70" s="52" t="s">
        <v>140</v>
      </c>
      <c r="C70" s="52"/>
      <c r="D70" s="52"/>
      <c r="E70" s="52"/>
      <c r="F70" s="52"/>
      <c r="G70" s="52"/>
      <c r="H70" s="581"/>
      <c r="I70" s="52"/>
      <c r="J70" s="52" t="s">
        <v>139</v>
      </c>
      <c r="K70" s="72"/>
      <c r="L70" s="5"/>
    </row>
    <row r="71" spans="1:12" x14ac:dyDescent="0.25">
      <c r="A71" s="71"/>
      <c r="B71" s="52"/>
      <c r="C71" s="52" t="s">
        <v>259</v>
      </c>
      <c r="D71" s="52"/>
      <c r="E71" s="52"/>
      <c r="F71" s="52"/>
      <c r="G71" s="52"/>
      <c r="H71" s="582" t="s">
        <v>28</v>
      </c>
      <c r="I71" s="81">
        <f>I66*$G$49</f>
        <v>88993.3</v>
      </c>
      <c r="J71" s="52"/>
      <c r="K71" s="72"/>
      <c r="L71" s="5"/>
    </row>
    <row r="72" spans="1:12" ht="15" customHeight="1" x14ac:dyDescent="0.25">
      <c r="A72" s="71"/>
      <c r="B72" s="52"/>
      <c r="C72" s="52" t="s">
        <v>40</v>
      </c>
      <c r="D72" s="52"/>
      <c r="E72" s="52"/>
      <c r="F72" s="52"/>
      <c r="G72" s="52"/>
      <c r="H72" s="582" t="s">
        <v>28</v>
      </c>
      <c r="I72" s="81">
        <f>I67*$H$49</f>
        <v>107981.70999999999</v>
      </c>
      <c r="J72" s="52"/>
      <c r="K72" s="72"/>
      <c r="L72" s="5"/>
    </row>
    <row r="73" spans="1:12" ht="15" customHeight="1" x14ac:dyDescent="0.25">
      <c r="A73" s="71"/>
      <c r="B73" s="52"/>
      <c r="C73" s="52" t="s">
        <v>41</v>
      </c>
      <c r="D73" s="52"/>
      <c r="E73" s="52"/>
      <c r="F73" s="52"/>
      <c r="G73" s="52"/>
      <c r="H73" s="582" t="s">
        <v>28</v>
      </c>
      <c r="I73" s="81">
        <f>I68*$I$49</f>
        <v>114691.9</v>
      </c>
      <c r="J73" s="52"/>
      <c r="K73" s="72"/>
      <c r="L73" s="5"/>
    </row>
    <row r="74" spans="1:12" x14ac:dyDescent="0.25">
      <c r="A74" s="71"/>
      <c r="B74" s="52"/>
      <c r="C74" s="52"/>
      <c r="D74" s="52"/>
      <c r="E74" s="52"/>
      <c r="F74" s="52"/>
      <c r="G74" s="52"/>
      <c r="H74" s="581"/>
      <c r="I74" s="52"/>
      <c r="J74" s="52"/>
      <c r="K74" s="72"/>
      <c r="L74" s="5"/>
    </row>
    <row r="75" spans="1:12" x14ac:dyDescent="0.25">
      <c r="A75" s="71"/>
      <c r="B75" s="52"/>
      <c r="C75" s="52"/>
      <c r="D75" s="52"/>
      <c r="E75" s="52"/>
      <c r="F75" s="52"/>
      <c r="G75" s="52"/>
      <c r="H75" s="581"/>
      <c r="I75" s="52"/>
      <c r="J75" s="52"/>
      <c r="K75" s="72"/>
      <c r="L75" s="5"/>
    </row>
    <row r="76" spans="1:12" x14ac:dyDescent="0.25">
      <c r="A76" s="71"/>
      <c r="B76" s="528" t="s">
        <v>141</v>
      </c>
      <c r="C76" s="528"/>
      <c r="D76" s="528"/>
      <c r="E76" s="528"/>
      <c r="F76" s="528"/>
      <c r="G76" s="528"/>
      <c r="H76" s="582" t="s">
        <v>28</v>
      </c>
      <c r="I76" s="68"/>
      <c r="J76" s="52"/>
      <c r="K76" s="72"/>
      <c r="L76" s="5"/>
    </row>
    <row r="77" spans="1:12" x14ac:dyDescent="0.25">
      <c r="A77" s="71"/>
      <c r="B77" s="528" t="s">
        <v>166</v>
      </c>
      <c r="C77" s="528"/>
      <c r="D77" s="528"/>
      <c r="E77" s="528"/>
      <c r="F77" s="528"/>
      <c r="G77" s="528"/>
      <c r="H77" s="582" t="s">
        <v>28</v>
      </c>
      <c r="I77" s="584">
        <v>0</v>
      </c>
      <c r="J77" s="52" t="s">
        <v>184</v>
      </c>
      <c r="K77" s="72"/>
      <c r="L77" s="5"/>
    </row>
    <row r="78" spans="1:12" x14ac:dyDescent="0.25">
      <c r="A78" s="71"/>
      <c r="B78" s="531" t="s">
        <v>142</v>
      </c>
      <c r="C78" s="531"/>
      <c r="D78" s="531"/>
      <c r="E78" s="531"/>
      <c r="F78" s="531"/>
      <c r="G78" s="531"/>
      <c r="H78" s="582" t="s">
        <v>49</v>
      </c>
      <c r="I78" s="113">
        <v>5</v>
      </c>
      <c r="J78" s="52"/>
      <c r="K78" s="72"/>
      <c r="L78" s="5"/>
    </row>
    <row r="79" spans="1:12" x14ac:dyDescent="0.25">
      <c r="A79" s="71"/>
      <c r="B79" s="52"/>
      <c r="C79" s="52"/>
      <c r="D79" s="52"/>
      <c r="E79" s="52"/>
      <c r="F79" s="52"/>
      <c r="G79" s="52"/>
      <c r="H79" s="52"/>
      <c r="I79" s="52"/>
      <c r="J79" s="52"/>
      <c r="K79" s="72"/>
      <c r="L79" s="5"/>
    </row>
    <row r="80" spans="1:12" ht="15.75" thickBot="1" x14ac:dyDescent="0.3">
      <c r="A80" s="71"/>
      <c r="B80" s="82" t="s">
        <v>145</v>
      </c>
      <c r="C80" s="52"/>
      <c r="D80" s="52"/>
      <c r="E80" s="52"/>
      <c r="F80" s="52"/>
      <c r="G80" s="52"/>
      <c r="H80" s="52"/>
      <c r="I80" s="52"/>
      <c r="J80" s="52"/>
      <c r="K80" s="72"/>
      <c r="L80" s="5"/>
    </row>
    <row r="81" spans="1:12" x14ac:dyDescent="0.25">
      <c r="A81" s="71"/>
      <c r="B81" s="52"/>
      <c r="C81" s="82"/>
      <c r="D81" s="91" t="s">
        <v>260</v>
      </c>
      <c r="E81" s="92" t="s">
        <v>182</v>
      </c>
      <c r="F81" s="93" t="s">
        <v>227</v>
      </c>
      <c r="G81" s="91" t="s">
        <v>260</v>
      </c>
      <c r="H81" s="94" t="s">
        <v>182</v>
      </c>
      <c r="I81" s="95" t="s">
        <v>227</v>
      </c>
      <c r="J81" s="69"/>
      <c r="K81" s="70"/>
      <c r="L81" s="69"/>
    </row>
    <row r="82" spans="1:12" x14ac:dyDescent="0.25">
      <c r="A82" s="71"/>
      <c r="B82" s="82" t="s">
        <v>143</v>
      </c>
      <c r="C82" s="52"/>
      <c r="D82" s="540"/>
      <c r="E82" s="541"/>
      <c r="F82" s="542"/>
      <c r="G82" s="96">
        <v>0.05</v>
      </c>
      <c r="H82" s="97">
        <v>0.05</v>
      </c>
      <c r="I82" s="97">
        <v>0.05</v>
      </c>
      <c r="J82" s="69"/>
      <c r="K82" s="70"/>
      <c r="L82" s="69"/>
    </row>
    <row r="83" spans="1:12" x14ac:dyDescent="0.25">
      <c r="A83" s="71"/>
      <c r="B83" s="82" t="s">
        <v>160</v>
      </c>
      <c r="C83" s="52"/>
      <c r="D83" s="98" t="s">
        <v>415</v>
      </c>
      <c r="E83" s="98" t="s">
        <v>415</v>
      </c>
      <c r="F83" s="98" t="s">
        <v>415</v>
      </c>
      <c r="G83" s="96">
        <v>0.01</v>
      </c>
      <c r="H83" s="97">
        <v>0.01</v>
      </c>
      <c r="I83" s="97">
        <v>0.01</v>
      </c>
      <c r="J83" s="69"/>
      <c r="K83" s="70"/>
      <c r="L83" s="69"/>
    </row>
    <row r="84" spans="1:12" x14ac:dyDescent="0.25">
      <c r="A84" s="71"/>
      <c r="B84" s="82" t="s">
        <v>261</v>
      </c>
      <c r="C84" s="52"/>
      <c r="D84" s="34" t="s">
        <v>236</v>
      </c>
      <c r="E84" s="34" t="s">
        <v>228</v>
      </c>
      <c r="F84" s="34" t="s">
        <v>228</v>
      </c>
      <c r="G84" s="96">
        <f>IFERROR(LOOKUP($D$84,Tab.3_Perc_reg_cost_costr.!$G$5:$G$7,Tab.3_Perc_reg_cost_costr.!$H$5:$H$7),0)</f>
        <v>0.02</v>
      </c>
      <c r="H84" s="97">
        <f>IFERROR(LOOKUP($E$84,Tab.3_Perc_reg_cost_costr.!$G$5:$G$7,Tab.3_Perc_reg_cost_costr.!$H$5:$H$7),0)</f>
        <v>5.0000000000000001E-3</v>
      </c>
      <c r="I84" s="97">
        <f>IFERROR(LOOKUP($F$84,Tab.3_Perc_reg_cost_costr.!$G$5:$G$7,Tab.3_Perc_reg_cost_costr.!$H$5:$H$7),0)</f>
        <v>5.0000000000000001E-3</v>
      </c>
      <c r="J84" s="52"/>
      <c r="K84" s="72"/>
      <c r="L84" s="5"/>
    </row>
    <row r="85" spans="1:12" ht="24" x14ac:dyDescent="0.25">
      <c r="A85" s="71"/>
      <c r="B85" s="99" t="s">
        <v>159</v>
      </c>
      <c r="C85" s="52"/>
      <c r="D85" s="35" t="s">
        <v>229</v>
      </c>
      <c r="E85" s="35" t="s">
        <v>229</v>
      </c>
      <c r="F85" s="35" t="s">
        <v>229</v>
      </c>
      <c r="G85" s="96">
        <f>IFERROR(LOOKUP($D$85,Tab.3_Perc_reg_cost_costr.!J5:J8,Tab.3_Perc_reg_cost_costr.!K5:K8),0)</f>
        <v>5.0000000000000001E-3</v>
      </c>
      <c r="H85" s="97">
        <f>IFERROR(LOOKUP($E$85,Tab.3_Perc_reg_cost_costr.!J5:J8,Tab.3_Perc_reg_cost_costr.!K5:K8),0)</f>
        <v>5.0000000000000001E-3</v>
      </c>
      <c r="I85" s="97">
        <f>IFERROR(LOOKUP($F$85,Tab.3_Perc_reg_cost_costr.!J5:J8,Tab.3_Perc_reg_cost_costr.!K5:K8),0)</f>
        <v>5.0000000000000001E-3</v>
      </c>
      <c r="J85" s="52"/>
      <c r="K85" s="72"/>
      <c r="L85" s="5"/>
    </row>
    <row r="86" spans="1:12" ht="15.75" thickBot="1" x14ac:dyDescent="0.3">
      <c r="A86" s="71"/>
      <c r="B86" s="82" t="s">
        <v>10</v>
      </c>
      <c r="C86" s="52"/>
      <c r="D86" s="66" t="s">
        <v>232</v>
      </c>
      <c r="E86" s="66" t="s">
        <v>232</v>
      </c>
      <c r="F86" s="66" t="s">
        <v>232</v>
      </c>
      <c r="G86" s="100">
        <f>LOOKUP($D$86,Tab.3_Perc_reg_cost_costr.!M5:M13,Tab.3_Perc_reg_cost_costr.!N5:N13)</f>
        <v>0</v>
      </c>
      <c r="H86" s="101">
        <f>LOOKUP(E86,Tab.3_Perc_reg_cost_costr.!M5:M13,Tab.3_Perc_reg_cost_costr.!N5:N13)</f>
        <v>0</v>
      </c>
      <c r="I86" s="101">
        <f>LOOKUP(F86,Tab.3_Perc_reg_cost_costr.!M5:M13,Tab.3_Perc_reg_cost_costr.!N5:N13)</f>
        <v>0</v>
      </c>
      <c r="J86" s="52"/>
      <c r="K86" s="72"/>
      <c r="L86" s="5"/>
    </row>
    <row r="87" spans="1:12" ht="15.75" thickBot="1" x14ac:dyDescent="0.3">
      <c r="A87" s="71"/>
      <c r="B87" s="52"/>
      <c r="C87" s="52"/>
      <c r="D87" s="102"/>
      <c r="E87" s="102"/>
      <c r="F87" s="102" t="s">
        <v>144</v>
      </c>
      <c r="G87" s="103">
        <f>SUM(G82:G86)</f>
        <v>8.5000000000000006E-2</v>
      </c>
      <c r="H87" s="103">
        <f t="shared" ref="H87:I87" si="1">SUM(H82:H86)</f>
        <v>7.0000000000000007E-2</v>
      </c>
      <c r="I87" s="103">
        <f t="shared" si="1"/>
        <v>7.0000000000000007E-2</v>
      </c>
      <c r="J87" s="52" t="s">
        <v>161</v>
      </c>
      <c r="K87" s="72"/>
      <c r="L87" s="5"/>
    </row>
    <row r="88" spans="1:12" ht="25.5" customHeight="1" x14ac:dyDescent="0.25">
      <c r="A88" s="71"/>
      <c r="B88" s="523" t="s">
        <v>294</v>
      </c>
      <c r="C88" s="523"/>
      <c r="D88" s="523"/>
      <c r="E88" s="523"/>
      <c r="F88" s="523"/>
      <c r="G88" s="523"/>
      <c r="H88" s="523"/>
      <c r="I88" s="523"/>
      <c r="J88" s="52"/>
      <c r="K88" s="72"/>
      <c r="L88" s="5"/>
    </row>
    <row r="89" spans="1:12" ht="36.75" customHeight="1" x14ac:dyDescent="0.25">
      <c r="A89" s="71"/>
      <c r="B89" s="525" t="s">
        <v>293</v>
      </c>
      <c r="C89" s="525"/>
      <c r="D89" s="525"/>
      <c r="E89" s="525"/>
      <c r="F89" s="524" t="s">
        <v>286</v>
      </c>
      <c r="G89" s="524"/>
      <c r="H89" s="524"/>
      <c r="I89" s="524"/>
      <c r="J89" s="52"/>
      <c r="K89" s="72"/>
      <c r="L89" s="5"/>
    </row>
    <row r="90" spans="1:12" x14ac:dyDescent="0.25">
      <c r="A90" s="71"/>
      <c r="B90" s="52"/>
      <c r="C90" s="52"/>
      <c r="D90" s="52"/>
      <c r="E90" s="52"/>
      <c r="F90" s="52"/>
      <c r="G90" s="52"/>
      <c r="H90" s="52"/>
      <c r="I90" s="52"/>
      <c r="J90" s="52"/>
      <c r="K90" s="72"/>
      <c r="L90" s="5"/>
    </row>
    <row r="91" spans="1:12" x14ac:dyDescent="0.25">
      <c r="A91" s="71"/>
      <c r="B91" s="52" t="s">
        <v>162</v>
      </c>
      <c r="C91" s="52"/>
      <c r="D91" s="52"/>
      <c r="E91" s="52"/>
      <c r="F91" s="52"/>
      <c r="G91" s="52"/>
      <c r="H91" s="52"/>
      <c r="I91" s="52"/>
      <c r="J91" s="52" t="s">
        <v>163</v>
      </c>
      <c r="K91" s="72"/>
      <c r="L91" s="5"/>
    </row>
    <row r="92" spans="1:12" ht="18" customHeight="1" x14ac:dyDescent="0.25">
      <c r="A92" s="71"/>
      <c r="B92" s="52"/>
      <c r="C92" s="52" t="s">
        <v>259</v>
      </c>
      <c r="D92" s="52"/>
      <c r="E92" s="52"/>
      <c r="F92" s="52"/>
      <c r="G92" s="52"/>
      <c r="H92" s="589" t="s">
        <v>28</v>
      </c>
      <c r="I92" s="81">
        <f>G87*I71</f>
        <v>7564.4305000000004</v>
      </c>
      <c r="J92" s="353" t="s">
        <v>416</v>
      </c>
      <c r="K92" s="72"/>
      <c r="L92" s="5"/>
    </row>
    <row r="93" spans="1:12" x14ac:dyDescent="0.25">
      <c r="A93" s="71"/>
      <c r="B93" s="52"/>
      <c r="C93" s="52" t="s">
        <v>40</v>
      </c>
      <c r="D93" s="52"/>
      <c r="E93" s="52"/>
      <c r="F93" s="52"/>
      <c r="G93" s="52"/>
      <c r="H93" s="589" t="s">
        <v>28</v>
      </c>
      <c r="I93" s="81">
        <f>H87*I72</f>
        <v>7558.7197000000006</v>
      </c>
      <c r="J93" s="353" t="s">
        <v>417</v>
      </c>
      <c r="K93" s="72"/>
      <c r="L93" s="5"/>
    </row>
    <row r="94" spans="1:12" x14ac:dyDescent="0.25">
      <c r="A94" s="71"/>
      <c r="B94" s="52"/>
      <c r="C94" s="52" t="s">
        <v>41</v>
      </c>
      <c r="D94" s="52"/>
      <c r="E94" s="52"/>
      <c r="F94" s="52"/>
      <c r="G94" s="52"/>
      <c r="H94" s="589" t="s">
        <v>28</v>
      </c>
      <c r="I94" s="81">
        <f>I87*I73</f>
        <v>8028.433</v>
      </c>
      <c r="J94" s="353" t="s">
        <v>418</v>
      </c>
      <c r="K94" s="72"/>
      <c r="L94" s="5"/>
    </row>
    <row r="95" spans="1:12" ht="15" customHeight="1" x14ac:dyDescent="0.25">
      <c r="A95" s="71"/>
      <c r="B95" s="52"/>
      <c r="C95" s="52"/>
      <c r="D95" s="52"/>
      <c r="E95" s="52"/>
      <c r="F95" s="52"/>
      <c r="G95" s="52"/>
      <c r="H95" s="586"/>
      <c r="I95" s="52"/>
      <c r="J95" s="52"/>
      <c r="K95" s="72"/>
      <c r="L95" s="5"/>
    </row>
    <row r="96" spans="1:12" ht="14.25" customHeight="1" x14ac:dyDescent="0.25">
      <c r="A96" s="71"/>
      <c r="B96" s="52" t="s">
        <v>419</v>
      </c>
      <c r="C96" s="52"/>
      <c r="D96" s="52"/>
      <c r="E96" s="52"/>
      <c r="F96" s="52"/>
      <c r="G96" s="52"/>
      <c r="H96" s="586"/>
      <c r="I96" s="354"/>
      <c r="J96" s="354" t="s">
        <v>164</v>
      </c>
      <c r="K96" s="72"/>
      <c r="L96" s="5"/>
    </row>
    <row r="97" spans="1:12" x14ac:dyDescent="0.25">
      <c r="A97" s="71"/>
      <c r="B97" s="52"/>
      <c r="C97" s="104" t="s">
        <v>295</v>
      </c>
      <c r="D97" s="52"/>
      <c r="E97" s="52"/>
      <c r="F97" s="52"/>
      <c r="G97" s="52"/>
      <c r="H97" s="589" t="s">
        <v>28</v>
      </c>
      <c r="I97" s="355">
        <f>IF(I93&lt;=I92,0,I93-I92)</f>
        <v>0</v>
      </c>
      <c r="J97" s="354" t="s">
        <v>420</v>
      </c>
      <c r="K97" s="72"/>
      <c r="L97" s="5"/>
    </row>
    <row r="98" spans="1:12" x14ac:dyDescent="0.25">
      <c r="A98" s="71"/>
      <c r="B98" s="52"/>
      <c r="C98" s="104" t="s">
        <v>296</v>
      </c>
      <c r="D98" s="52"/>
      <c r="E98" s="52"/>
      <c r="F98" s="52"/>
      <c r="G98" s="52"/>
      <c r="H98" s="589" t="s">
        <v>28</v>
      </c>
      <c r="I98" s="355">
        <f>IF(AND(I94&lt;=I93,I93&lt;=I92),0,IF(AND(I94&gt;=I93,I93&gt;=I92),I94-I93,I94-I92))</f>
        <v>464.0024999999996</v>
      </c>
      <c r="J98" s="354" t="s">
        <v>421</v>
      </c>
      <c r="K98" s="72"/>
      <c r="L98" s="5"/>
    </row>
    <row r="99" spans="1:12" x14ac:dyDescent="0.25">
      <c r="A99" s="71"/>
      <c r="B99" s="52"/>
      <c r="C99" s="52"/>
      <c r="D99" s="52"/>
      <c r="E99" s="52"/>
      <c r="F99" s="52"/>
      <c r="G99" s="52"/>
      <c r="H99" s="79"/>
      <c r="I99" s="79"/>
      <c r="J99" s="52"/>
      <c r="K99" s="72"/>
      <c r="L99" s="5"/>
    </row>
    <row r="100" spans="1:12" s="585" customFormat="1" x14ac:dyDescent="0.25">
      <c r="A100" s="587"/>
      <c r="B100" s="586"/>
      <c r="C100" s="586"/>
      <c r="D100" s="586"/>
      <c r="E100" s="586"/>
      <c r="F100" s="586"/>
      <c r="G100" s="586"/>
      <c r="H100" s="589"/>
      <c r="I100" s="589"/>
      <c r="J100" s="586"/>
      <c r="K100" s="588"/>
    </row>
    <row r="101" spans="1:12" s="585" customFormat="1" ht="34.5" x14ac:dyDescent="0.25">
      <c r="A101" s="593"/>
      <c r="B101" s="592" t="s">
        <v>29</v>
      </c>
      <c r="C101" s="592"/>
      <c r="D101" s="592"/>
      <c r="E101" s="592"/>
      <c r="F101" s="592"/>
      <c r="G101" s="602" t="s">
        <v>434</v>
      </c>
      <c r="H101" s="603" t="s">
        <v>435</v>
      </c>
      <c r="I101" s="601" t="s">
        <v>436</v>
      </c>
      <c r="J101" s="604" t="s">
        <v>437</v>
      </c>
      <c r="K101" s="591" t="s">
        <v>165</v>
      </c>
      <c r="L101" s="590"/>
    </row>
    <row r="102" spans="1:12" s="585" customFormat="1" ht="15.75" x14ac:dyDescent="0.25">
      <c r="A102" s="593"/>
      <c r="B102" s="592"/>
      <c r="C102" s="592" t="s">
        <v>30</v>
      </c>
      <c r="D102" s="592"/>
      <c r="E102" s="592"/>
      <c r="F102" s="595">
        <v>-0.4</v>
      </c>
      <c r="G102" s="598">
        <f>IF(I102="X",$I$98*F34,0)</f>
        <v>0</v>
      </c>
      <c r="H102" s="599">
        <f>IF(I102="X",$I$98-G102,0)</f>
        <v>0</v>
      </c>
      <c r="I102" s="600" t="str">
        <f>IF(I34="X","X","")</f>
        <v/>
      </c>
      <c r="J102" s="597">
        <f>IF(I102="X",H102,0)</f>
        <v>0</v>
      </c>
      <c r="K102" s="591" t="s">
        <v>438</v>
      </c>
      <c r="L102" s="575"/>
    </row>
    <row r="103" spans="1:12" s="585" customFormat="1" ht="15.75" x14ac:dyDescent="0.25">
      <c r="A103" s="593"/>
      <c r="B103" s="592"/>
      <c r="C103" s="592" t="s">
        <v>32</v>
      </c>
      <c r="D103" s="592"/>
      <c r="E103" s="592"/>
      <c r="F103" s="595">
        <v>0.6</v>
      </c>
      <c r="G103" s="598">
        <f>IF(I103="X",$I$98*F35,0)</f>
        <v>0</v>
      </c>
      <c r="H103" s="599">
        <f>IF(I103="X",$I$98-G103,0)</f>
        <v>0</v>
      </c>
      <c r="I103" s="600" t="str">
        <f>IF(I35="X","X","")</f>
        <v/>
      </c>
      <c r="J103" s="597">
        <f t="shared" ref="J103:J105" si="2">IF(I103="X",H103,0)</f>
        <v>0</v>
      </c>
      <c r="K103" s="591" t="s">
        <v>439</v>
      </c>
      <c r="L103" s="575"/>
    </row>
    <row r="104" spans="1:12" s="585" customFormat="1" ht="15.75" x14ac:dyDescent="0.25">
      <c r="A104" s="593"/>
      <c r="B104" s="592"/>
      <c r="C104" s="592" t="s">
        <v>33</v>
      </c>
      <c r="D104" s="592"/>
      <c r="E104" s="592"/>
      <c r="F104" s="595">
        <v>1.4</v>
      </c>
      <c r="G104" s="598">
        <f>IF(I104="X",$I$98*F36,0)</f>
        <v>0</v>
      </c>
      <c r="H104" s="599">
        <f>IF(I104="X",$I$98-G104,0)</f>
        <v>0</v>
      </c>
      <c r="I104" s="600" t="str">
        <f>IF(I36="X","X","")</f>
        <v/>
      </c>
      <c r="J104" s="597">
        <f>IF(I104="X",H104,0)</f>
        <v>0</v>
      </c>
      <c r="K104" s="591" t="s">
        <v>440</v>
      </c>
      <c r="L104" s="575"/>
    </row>
    <row r="105" spans="1:12" ht="15" customHeight="1" x14ac:dyDescent="0.25">
      <c r="A105" s="593"/>
      <c r="B105" s="592"/>
      <c r="C105" s="592" t="s">
        <v>31</v>
      </c>
      <c r="D105" s="592"/>
      <c r="E105" s="592"/>
      <c r="F105" s="595">
        <v>2</v>
      </c>
      <c r="G105" s="598">
        <f>IF(I105="X",$I$98*F37,0)</f>
        <v>0</v>
      </c>
      <c r="H105" s="599">
        <f>IF(I105="X",$I$98-G105,0)</f>
        <v>0</v>
      </c>
      <c r="I105" s="600" t="str">
        <f>IF(I37="X","X","")</f>
        <v/>
      </c>
      <c r="J105" s="597">
        <f>IF(I105="X",H105,0)</f>
        <v>0</v>
      </c>
      <c r="K105" s="591" t="s">
        <v>441</v>
      </c>
      <c r="L105" s="590"/>
    </row>
    <row r="106" spans="1:12" s="585" customFormat="1" ht="15" customHeight="1" x14ac:dyDescent="0.25">
      <c r="A106" s="593"/>
      <c r="B106" s="592"/>
      <c r="C106" s="592"/>
      <c r="D106" s="592"/>
      <c r="E106" s="592"/>
      <c r="F106" s="592"/>
      <c r="G106" s="592"/>
      <c r="H106" s="596"/>
      <c r="I106" s="596"/>
      <c r="J106" s="592"/>
      <c r="K106" s="594"/>
      <c r="L106" s="590"/>
    </row>
    <row r="107" spans="1:12" x14ac:dyDescent="0.25">
      <c r="A107" s="71"/>
      <c r="B107" s="52"/>
      <c r="C107" s="52"/>
      <c r="D107" s="52"/>
      <c r="E107" s="52"/>
      <c r="F107" s="52"/>
      <c r="G107" s="52"/>
      <c r="H107" s="52"/>
      <c r="I107" s="52"/>
      <c r="J107" s="52"/>
      <c r="K107" s="72"/>
      <c r="L107" s="5"/>
    </row>
    <row r="108" spans="1:12" ht="14.25" customHeight="1" x14ac:dyDescent="0.25">
      <c r="A108" s="71"/>
      <c r="B108" s="52" t="s">
        <v>167</v>
      </c>
      <c r="C108" s="52"/>
      <c r="D108" s="52"/>
      <c r="E108" s="52"/>
      <c r="F108" s="52"/>
      <c r="G108" s="52"/>
      <c r="H108" s="52"/>
      <c r="I108" s="79"/>
      <c r="J108" s="605" t="s">
        <v>178</v>
      </c>
      <c r="K108" s="72"/>
      <c r="L108" s="5"/>
    </row>
    <row r="109" spans="1:12" x14ac:dyDescent="0.25">
      <c r="A109" s="71"/>
      <c r="B109" s="52"/>
      <c r="C109" s="52" t="s">
        <v>168</v>
      </c>
      <c r="D109" s="52"/>
      <c r="E109" s="52"/>
      <c r="F109" s="52"/>
      <c r="G109" s="607"/>
      <c r="H109" s="609" t="s">
        <v>28</v>
      </c>
      <c r="I109" s="611">
        <f>IF(I97&lt;&gt;0,I97*2,0)</f>
        <v>0</v>
      </c>
      <c r="J109" s="605" t="s">
        <v>442</v>
      </c>
      <c r="K109" s="72"/>
      <c r="L109" s="5"/>
    </row>
    <row r="110" spans="1:12" ht="15" customHeight="1" x14ac:dyDescent="0.25">
      <c r="A110" s="71"/>
      <c r="B110" s="52"/>
      <c r="C110" s="52" t="s">
        <v>169</v>
      </c>
      <c r="D110" s="52"/>
      <c r="E110" s="52"/>
      <c r="F110" s="606" t="s">
        <v>445</v>
      </c>
      <c r="G110" s="610" t="str">
        <f>IFERROR(VLOOKUP("X",I102:J105,2,0),"0,00")</f>
        <v>0,00</v>
      </c>
      <c r="H110" s="609" t="s">
        <v>28</v>
      </c>
      <c r="I110" s="612" t="str">
        <f>IF(G110&lt;&gt;0,G110,0)</f>
        <v>0,00</v>
      </c>
      <c r="J110" s="605" t="s">
        <v>443</v>
      </c>
      <c r="K110" s="72"/>
      <c r="L110" s="5"/>
    </row>
    <row r="111" spans="1:12" x14ac:dyDescent="0.25">
      <c r="A111" s="71"/>
      <c r="B111" s="52"/>
      <c r="C111" s="52" t="s">
        <v>209</v>
      </c>
      <c r="D111" s="52"/>
      <c r="E111" s="52"/>
      <c r="F111" s="52"/>
      <c r="G111" s="609" t="s">
        <v>28</v>
      </c>
      <c r="H111" s="611">
        <f>I77*I78/100</f>
        <v>0</v>
      </c>
      <c r="I111" s="608"/>
      <c r="J111" s="605" t="s">
        <v>444</v>
      </c>
      <c r="K111" s="72"/>
      <c r="L111" s="5"/>
    </row>
    <row r="112" spans="1:12" x14ac:dyDescent="0.25">
      <c r="A112" s="71"/>
      <c r="B112" s="52"/>
      <c r="C112" s="52"/>
      <c r="D112" s="52"/>
      <c r="E112" s="52"/>
      <c r="F112" s="52"/>
      <c r="G112" s="52"/>
      <c r="H112" s="52"/>
      <c r="I112" s="52"/>
      <c r="J112" s="52"/>
      <c r="K112" s="72"/>
      <c r="L112" s="5"/>
    </row>
    <row r="113" spans="1:12" x14ac:dyDescent="0.25">
      <c r="A113" s="71"/>
      <c r="B113" s="52"/>
      <c r="C113" s="52"/>
      <c r="D113" s="52"/>
      <c r="E113" s="52"/>
      <c r="F113" s="52"/>
      <c r="G113" s="52"/>
      <c r="H113" s="52"/>
      <c r="I113" s="52"/>
      <c r="J113" s="52"/>
      <c r="K113" s="72"/>
      <c r="L113" s="5"/>
    </row>
    <row r="114" spans="1:12" ht="15" customHeight="1" x14ac:dyDescent="0.25">
      <c r="A114" s="71"/>
      <c r="B114" s="52"/>
      <c r="C114" s="52"/>
      <c r="D114" s="85"/>
      <c r="E114" s="85"/>
      <c r="F114" s="52"/>
      <c r="G114" s="52"/>
      <c r="H114" s="52"/>
      <c r="I114" s="52"/>
      <c r="J114" s="52"/>
      <c r="K114" s="72"/>
      <c r="L114" s="5"/>
    </row>
    <row r="115" spans="1:12" ht="15.75" thickBot="1" x14ac:dyDescent="0.3">
      <c r="A115" s="105"/>
      <c r="B115" s="106"/>
      <c r="C115" s="106"/>
      <c r="D115" s="106"/>
      <c r="E115" s="106"/>
      <c r="F115" s="106"/>
      <c r="G115" s="106"/>
      <c r="H115" s="106"/>
      <c r="I115" s="106"/>
      <c r="J115" s="106"/>
      <c r="K115" s="107"/>
      <c r="L115" s="5"/>
    </row>
    <row r="116" spans="1:12" ht="15.75" thickTop="1" x14ac:dyDescent="0.25">
      <c r="A116" s="71"/>
      <c r="B116" s="52"/>
      <c r="C116" s="52"/>
      <c r="D116" s="52"/>
      <c r="E116" s="52"/>
      <c r="F116" s="52"/>
      <c r="G116" s="52"/>
      <c r="H116" s="52"/>
      <c r="I116" s="52"/>
      <c r="J116" s="52"/>
      <c r="K116" s="72"/>
      <c r="L116" s="5"/>
    </row>
    <row r="117" spans="1:12" x14ac:dyDescent="0.25">
      <c r="A117" s="71"/>
      <c r="B117" s="534" t="s">
        <v>210</v>
      </c>
      <c r="C117" s="534"/>
      <c r="D117" s="534"/>
      <c r="E117" s="534"/>
      <c r="F117" s="534"/>
      <c r="G117" s="534"/>
      <c r="H117" s="534"/>
      <c r="I117" s="534"/>
      <c r="J117" s="534"/>
      <c r="K117" s="72"/>
      <c r="L117" s="5"/>
    </row>
    <row r="118" spans="1:12" x14ac:dyDescent="0.25">
      <c r="A118" s="71"/>
      <c r="B118" s="108"/>
      <c r="C118" s="108"/>
      <c r="D118" s="108"/>
      <c r="E118" s="108"/>
      <c r="F118" s="108"/>
      <c r="G118" s="108"/>
      <c r="H118" s="108"/>
      <c r="I118" s="108"/>
      <c r="J118" s="108"/>
      <c r="K118" s="72"/>
      <c r="L118" s="5"/>
    </row>
    <row r="119" spans="1:12" x14ac:dyDescent="0.25">
      <c r="A119" s="71"/>
      <c r="B119" s="52" t="s">
        <v>215</v>
      </c>
      <c r="C119" s="52"/>
      <c r="D119" s="52"/>
      <c r="E119" s="532" t="s">
        <v>224</v>
      </c>
      <c r="F119" s="532"/>
      <c r="G119" s="532"/>
      <c r="H119" s="532"/>
      <c r="I119" s="532"/>
      <c r="J119" s="532"/>
      <c r="K119" s="72"/>
      <c r="L119" s="5"/>
    </row>
    <row r="120" spans="1:12" x14ac:dyDescent="0.25">
      <c r="A120" s="71"/>
      <c r="B120" s="52" t="s">
        <v>212</v>
      </c>
      <c r="C120" s="52"/>
      <c r="D120" s="52"/>
      <c r="E120" s="532" t="s">
        <v>225</v>
      </c>
      <c r="F120" s="532"/>
      <c r="G120" s="532"/>
      <c r="H120" s="532"/>
      <c r="I120" s="532"/>
      <c r="J120" s="532"/>
      <c r="K120" s="72"/>
      <c r="L120" s="5"/>
    </row>
    <row r="121" spans="1:12" x14ac:dyDescent="0.25">
      <c r="A121" s="71"/>
      <c r="B121" s="52"/>
      <c r="C121" s="52"/>
      <c r="D121" s="52"/>
      <c r="E121" s="52"/>
      <c r="F121" s="52"/>
      <c r="G121" s="52"/>
      <c r="H121" s="52"/>
      <c r="I121" s="52"/>
      <c r="J121" s="109"/>
      <c r="K121" s="72"/>
      <c r="L121" s="5"/>
    </row>
    <row r="122" spans="1:12" x14ac:dyDescent="0.25">
      <c r="A122" s="71"/>
      <c r="B122" s="533" t="s">
        <v>214</v>
      </c>
      <c r="C122" s="533"/>
      <c r="D122" s="533"/>
      <c r="E122" s="533"/>
      <c r="F122" s="533"/>
      <c r="G122" s="533"/>
      <c r="H122" s="533"/>
      <c r="I122" s="533"/>
      <c r="J122" s="533"/>
      <c r="K122" s="72"/>
      <c r="L122" s="5"/>
    </row>
    <row r="123" spans="1:12" ht="33.75" customHeight="1" x14ac:dyDescent="0.25">
      <c r="A123" s="71"/>
      <c r="B123" s="534" t="s">
        <v>211</v>
      </c>
      <c r="C123" s="534"/>
      <c r="D123" s="534"/>
      <c r="E123" s="534"/>
      <c r="F123" s="534"/>
      <c r="G123" s="534"/>
      <c r="H123" s="534"/>
      <c r="I123" s="534"/>
      <c r="J123" s="534"/>
      <c r="K123" s="72"/>
      <c r="L123" s="5"/>
    </row>
    <row r="124" spans="1:12" ht="49.5" customHeight="1" x14ac:dyDescent="0.25">
      <c r="A124" s="71"/>
      <c r="B124" s="537" t="s">
        <v>305</v>
      </c>
      <c r="C124" s="537"/>
      <c r="D124" s="537"/>
      <c r="E124" s="537"/>
      <c r="F124" s="537"/>
      <c r="G124" s="537"/>
      <c r="H124" s="537"/>
      <c r="I124" s="537"/>
      <c r="J124" s="537"/>
      <c r="K124" s="72"/>
      <c r="L124" s="5"/>
    </row>
    <row r="125" spans="1:12" ht="15.75" customHeight="1" x14ac:dyDescent="0.25">
      <c r="A125" s="71"/>
      <c r="B125" s="110"/>
      <c r="C125" s="110"/>
      <c r="D125" s="110"/>
      <c r="E125" s="110"/>
      <c r="F125" s="110"/>
      <c r="G125" s="110"/>
      <c r="H125" s="110"/>
      <c r="I125" s="110"/>
      <c r="J125" s="110"/>
      <c r="K125" s="72"/>
      <c r="L125" s="5"/>
    </row>
    <row r="126" spans="1:12" x14ac:dyDescent="0.25">
      <c r="A126" s="71"/>
      <c r="B126" s="110"/>
      <c r="C126" s="110"/>
      <c r="D126" s="110"/>
      <c r="E126" s="110"/>
      <c r="F126" s="110"/>
      <c r="G126" s="110"/>
      <c r="H126" s="110"/>
      <c r="I126" s="110"/>
      <c r="J126" s="111"/>
      <c r="K126" s="72"/>
      <c r="L126" s="5"/>
    </row>
    <row r="127" spans="1:12" x14ac:dyDescent="0.25">
      <c r="A127" s="71"/>
      <c r="B127" s="52" t="s">
        <v>216</v>
      </c>
      <c r="C127" s="359" t="s">
        <v>422</v>
      </c>
      <c r="D127" s="85"/>
      <c r="E127" s="52"/>
      <c r="F127" s="52"/>
      <c r="G127" s="85"/>
      <c r="H127" s="85"/>
      <c r="I127" s="79" t="s">
        <v>217</v>
      </c>
      <c r="J127" s="85"/>
      <c r="K127" s="72"/>
      <c r="L127" s="5"/>
    </row>
    <row r="128" spans="1:12" ht="33" customHeight="1" x14ac:dyDescent="0.25">
      <c r="A128" s="71"/>
      <c r="B128" s="52"/>
      <c r="C128" s="52"/>
      <c r="D128" s="52"/>
      <c r="E128" s="52"/>
      <c r="F128" s="52"/>
      <c r="G128" s="538" t="s">
        <v>226</v>
      </c>
      <c r="H128" s="538"/>
      <c r="I128" s="538"/>
      <c r="J128" s="538"/>
      <c r="K128" s="72"/>
      <c r="L128" s="5"/>
    </row>
    <row r="129" spans="1:12" ht="19.5" customHeight="1" x14ac:dyDescent="0.25">
      <c r="A129" s="71"/>
      <c r="B129" s="52"/>
      <c r="C129" s="52"/>
      <c r="D129" s="52"/>
      <c r="E129" s="52"/>
      <c r="F129" s="52"/>
      <c r="G129" s="52"/>
      <c r="H129" s="52"/>
      <c r="I129" s="52"/>
      <c r="J129" s="52"/>
      <c r="K129" s="72"/>
      <c r="L129" s="5"/>
    </row>
    <row r="130" spans="1:12" ht="32.25" customHeight="1" x14ac:dyDescent="0.25">
      <c r="A130" s="71"/>
      <c r="B130" s="539" t="s">
        <v>218</v>
      </c>
      <c r="C130" s="539"/>
      <c r="D130" s="539"/>
      <c r="E130" s="539"/>
      <c r="F130" s="539"/>
      <c r="G130" s="539"/>
      <c r="H130" s="539"/>
      <c r="I130" s="539"/>
      <c r="J130" s="539"/>
      <c r="K130" s="72"/>
      <c r="L130" s="5"/>
    </row>
    <row r="131" spans="1:12" x14ac:dyDescent="0.25">
      <c r="A131" s="71"/>
      <c r="B131" s="112"/>
      <c r="C131" s="52"/>
      <c r="D131" s="52"/>
      <c r="E131" s="52"/>
      <c r="F131" s="52"/>
      <c r="G131" s="52"/>
      <c r="H131" s="52"/>
      <c r="I131" s="52"/>
      <c r="J131" s="52"/>
      <c r="K131" s="72"/>
      <c r="L131" s="5"/>
    </row>
    <row r="132" spans="1:12" x14ac:dyDescent="0.25">
      <c r="A132" s="71"/>
      <c r="B132" s="536" t="s">
        <v>213</v>
      </c>
      <c r="C132" s="536"/>
      <c r="D132" s="536"/>
      <c r="E132" s="536"/>
      <c r="F132" s="536"/>
      <c r="G132" s="536"/>
      <c r="H132" s="536"/>
      <c r="I132" s="536"/>
      <c r="J132" s="536"/>
      <c r="K132" s="72"/>
      <c r="L132" s="5"/>
    </row>
    <row r="133" spans="1:12" x14ac:dyDescent="0.25">
      <c r="A133" s="71"/>
      <c r="B133" s="52"/>
      <c r="C133" s="52"/>
      <c r="D133" s="52"/>
      <c r="E133" s="52"/>
      <c r="F133" s="52"/>
      <c r="G133" s="52"/>
      <c r="H133" s="52"/>
      <c r="I133" s="52"/>
      <c r="J133" s="52"/>
      <c r="K133" s="72"/>
      <c r="L133" s="5"/>
    </row>
    <row r="135" spans="1:12" x14ac:dyDescent="0.25">
      <c r="D135" s="5"/>
      <c r="E135" s="5"/>
    </row>
    <row r="138" spans="1:12" x14ac:dyDescent="0.25">
      <c r="D138" s="530" t="s">
        <v>208</v>
      </c>
      <c r="E138" s="530"/>
    </row>
  </sheetData>
  <sheetProtection password="B63B" sheet="1" objects="1" scenarios="1"/>
  <protectedRanges>
    <protectedRange sqref="D84:F86" name="Intervallo14"/>
    <protectedRange sqref="C17" name="Intervallo13"/>
    <protectedRange sqref="C20:H20" name="Intervallo12"/>
    <protectedRange sqref="G28" name="Zona_Urbanistica"/>
    <protectedRange sqref="G26:G27" name="Volume_Urbanistico"/>
    <protectedRange sqref="F11:I13" name="Denominazione progetto"/>
    <protectedRange sqref="I76:I78" name="costo_Costruzione_da_Computo_Metrico"/>
    <protectedRange sqref="D25:F25" name="Intervallo11"/>
    <protectedRange sqref="E119:J120 C127 G128:J128" name="Asseverazioni"/>
  </protectedRanges>
  <mergeCells count="45">
    <mergeCell ref="L102:L104"/>
    <mergeCell ref="D25:F25"/>
    <mergeCell ref="D138:E138"/>
    <mergeCell ref="B78:G78"/>
    <mergeCell ref="E119:J119"/>
    <mergeCell ref="E120:J120"/>
    <mergeCell ref="B122:J122"/>
    <mergeCell ref="B117:J117"/>
    <mergeCell ref="B123:J123"/>
    <mergeCell ref="B76:G76"/>
    <mergeCell ref="B39:I39"/>
    <mergeCell ref="I54:I55"/>
    <mergeCell ref="B132:J132"/>
    <mergeCell ref="B124:J124"/>
    <mergeCell ref="G128:J128"/>
    <mergeCell ref="B130:J130"/>
    <mergeCell ref="D82:F82"/>
    <mergeCell ref="B88:I88"/>
    <mergeCell ref="F89:I89"/>
    <mergeCell ref="B89:E89"/>
    <mergeCell ref="H26:I27"/>
    <mergeCell ref="B77:G77"/>
    <mergeCell ref="B6:I6"/>
    <mergeCell ref="B9:I9"/>
    <mergeCell ref="B12:E12"/>
    <mergeCell ref="B11:E11"/>
    <mergeCell ref="D10:G10"/>
    <mergeCell ref="F12:I12"/>
    <mergeCell ref="F11:I11"/>
    <mergeCell ref="B7:I7"/>
    <mergeCell ref="B8:I8"/>
    <mergeCell ref="B1:E1"/>
    <mergeCell ref="B2:I2"/>
    <mergeCell ref="B3:I3"/>
    <mergeCell ref="B4:I4"/>
    <mergeCell ref="B5:I5"/>
    <mergeCell ref="B16:I16"/>
    <mergeCell ref="C18:I18"/>
    <mergeCell ref="C17:H17"/>
    <mergeCell ref="B24:I24"/>
    <mergeCell ref="B13:E13"/>
    <mergeCell ref="B22:I22"/>
    <mergeCell ref="B19:I19"/>
    <mergeCell ref="C20:H20"/>
    <mergeCell ref="F13:I13"/>
  </mergeCells>
  <conditionalFormatting sqref="G30">
    <cfRule type="expression" dxfId="5" priority="6">
      <formula>IF($G$30&gt;0,1,0)</formula>
    </cfRule>
  </conditionalFormatting>
  <conditionalFormatting sqref="G31">
    <cfRule type="expression" dxfId="4" priority="5">
      <formula>IF(AND(($G$32=0),($G$31&gt;0)),1,0)</formula>
    </cfRule>
  </conditionalFormatting>
  <conditionalFormatting sqref="G32">
    <cfRule type="expression" dxfId="3" priority="4">
      <formula>IF($G$32&gt;0,1,0)</formula>
    </cfRule>
  </conditionalFormatting>
  <conditionalFormatting sqref="I109">
    <cfRule type="cellIs" dxfId="2" priority="3" operator="greaterThan">
      <formula>0</formula>
    </cfRule>
  </conditionalFormatting>
  <conditionalFormatting sqref="I110">
    <cfRule type="expression" dxfId="0" priority="2">
      <formula>"&gt;0"</formula>
    </cfRule>
  </conditionalFormatting>
  <conditionalFormatting sqref="H111">
    <cfRule type="expression" dxfId="1" priority="1">
      <formula>"&gt;0"</formula>
    </cfRule>
  </conditionalFormatting>
  <dataValidations disablePrompts="1" count="2">
    <dataValidation type="list" showInputMessage="1" showErrorMessage="1" sqref="C17:H17">
      <formula1>TABELLA_TIPOLOGIA_DEI_LAVORI</formula1>
    </dataValidation>
    <dataValidation type="list" allowBlank="1" showInputMessage="1" showErrorMessage="1" sqref="D25">
      <formula1>Destinazione_immobile</formula1>
    </dataValidation>
  </dataValidations>
  <hyperlinks>
    <hyperlink ref="H29" location="Tab1_costi_unit_on_urb!A1" display="(scheda Tab1)"/>
    <hyperlink ref="B78:G78" location="'Tab.2 perc.comun.comm.-artig.'!A7" display="Percentuale del costo di costruzione o computo (Tabella A)"/>
    <hyperlink ref="D138:E138" location="ISTRUZIONI!A1" display="TORNA ALLE ISTRUZIONI"/>
    <hyperlink ref="F89:H89" location="Tabella_Caratteristiche_delle_abitazioni_di_lusso" display="TABELLA CARATTERISTICHE ABITAZIONI DI LUSSO"/>
    <hyperlink ref="B89:E89" location="Tabella_condiz_edilizia_econ_pop" display="TABELLA CARATT. ABITAZIONE ECONOMICO - POPOLARE"/>
    <hyperlink ref="I20" location="TABELLA_CASI_DI_ESENZIONE" display="TABELLA"/>
  </hyperlinks>
  <pageMargins left="0.7" right="0.7" top="0.75" bottom="0.75" header="0.3" footer="0.3"/>
  <pageSetup paperSize="9" scale="59" fitToHeight="0" orientation="portrait" r:id="rId1"/>
  <rowBreaks count="2" manualBreakCount="2">
    <brk id="64" max="10" man="1"/>
    <brk id="133" max="10" man="1"/>
  </rowBreak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Tab.3_Perc_reg_cost_costr.!$M$5:$M$13</xm:f>
          </x14:formula1>
          <xm:sqref>D86:F86</xm:sqref>
        </x14:dataValidation>
        <x14:dataValidation type="list" allowBlank="1" showInputMessage="1" showErrorMessage="1">
          <x14:formula1>
            <xm:f>Tab.3_Perc_reg_cost_costr.!$C$60:$C$65</xm:f>
          </x14:formula1>
          <xm:sqref>C20:H20</xm:sqref>
        </x14:dataValidation>
        <x14:dataValidation type="list" allowBlank="1" showInputMessage="1" showErrorMessage="1">
          <x14:formula1>
            <xm:f>Tab.3_Perc_reg_cost_costr.!$G$5:$G$7</xm:f>
          </x14:formula1>
          <xm:sqref>D84:F84</xm:sqref>
        </x14:dataValidation>
        <x14:dataValidation type="list" allowBlank="1" showInputMessage="1" showErrorMessage="1">
          <x14:formula1>
            <xm:f>Tab.3_Perc_reg_cost_costr.!$J$5:$J$8</xm:f>
          </x14:formula1>
          <xm:sqref>D85:F85</xm:sqref>
        </x14:dataValidation>
        <x14:dataValidation type="list" allowBlank="1" showInputMessage="1" showErrorMessage="1">
          <x14:formula1>
            <xm:f>Tab1_costi_unit_on_urb!$A$6:$A$12</xm:f>
          </x14:formula1>
          <xm:sqref>G28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K18"/>
  <sheetViews>
    <sheetView zoomScale="145" zoomScaleNormal="145" workbookViewId="0">
      <selection activeCell="C18" sqref="C18:J18"/>
    </sheetView>
  </sheetViews>
  <sheetFormatPr defaultRowHeight="15" x14ac:dyDescent="0.25"/>
  <sheetData>
    <row r="1" spans="1:11" x14ac:dyDescent="0.25">
      <c r="A1" s="544" t="s">
        <v>11</v>
      </c>
      <c r="B1" s="544"/>
      <c r="C1" s="544"/>
      <c r="D1" s="544"/>
      <c r="E1" s="544"/>
      <c r="F1" s="544"/>
      <c r="G1" s="544"/>
      <c r="H1" s="544"/>
      <c r="I1" s="544"/>
      <c r="J1" s="544"/>
      <c r="K1" s="544"/>
    </row>
    <row r="2" spans="1:11" ht="30.75" customHeight="1" x14ac:dyDescent="0.25">
      <c r="A2" s="546" t="s">
        <v>414</v>
      </c>
      <c r="B2" s="547"/>
      <c r="C2" s="547"/>
      <c r="D2" s="547"/>
      <c r="E2" s="547"/>
      <c r="F2" s="547"/>
      <c r="G2" s="547"/>
      <c r="H2" s="547"/>
      <c r="I2" s="547"/>
      <c r="J2" s="547"/>
      <c r="K2" s="547"/>
    </row>
    <row r="3" spans="1:11" x14ac:dyDescent="0.25">
      <c r="A3" s="545" t="s">
        <v>20</v>
      </c>
      <c r="B3" s="545"/>
      <c r="C3" s="545"/>
      <c r="D3" s="545"/>
      <c r="E3" s="545"/>
      <c r="F3" s="545"/>
      <c r="G3" s="545"/>
      <c r="H3" s="545"/>
      <c r="I3" s="545"/>
      <c r="J3" s="545"/>
      <c r="K3" s="545"/>
    </row>
    <row r="4" spans="1:11" ht="51" customHeight="1" x14ac:dyDescent="0.25">
      <c r="A4" s="5"/>
      <c r="B4" s="11" t="s">
        <v>13</v>
      </c>
      <c r="C4" s="28" t="s">
        <v>219</v>
      </c>
      <c r="D4" s="28" t="s">
        <v>220</v>
      </c>
      <c r="E4" s="28" t="s">
        <v>221</v>
      </c>
      <c r="F4" s="28" t="s">
        <v>179</v>
      </c>
      <c r="G4" s="28" t="s">
        <v>180</v>
      </c>
      <c r="H4" s="28" t="s">
        <v>181</v>
      </c>
      <c r="I4" s="29" t="s">
        <v>25</v>
      </c>
      <c r="J4" s="30" t="s">
        <v>26</v>
      </c>
      <c r="K4" s="30" t="s">
        <v>27</v>
      </c>
    </row>
    <row r="5" spans="1:11" ht="68.25" x14ac:dyDescent="0.25">
      <c r="A5" s="5"/>
      <c r="B5" s="11" t="s">
        <v>13</v>
      </c>
      <c r="C5" s="28" t="s">
        <v>219</v>
      </c>
      <c r="D5" s="28" t="s">
        <v>220</v>
      </c>
      <c r="E5" s="28" t="s">
        <v>221</v>
      </c>
      <c r="F5" s="28" t="s">
        <v>179</v>
      </c>
      <c r="G5" s="28" t="s">
        <v>180</v>
      </c>
      <c r="H5" s="28" t="s">
        <v>181</v>
      </c>
      <c r="I5" s="29" t="s">
        <v>25</v>
      </c>
      <c r="J5" s="30" t="s">
        <v>26</v>
      </c>
      <c r="K5" s="30" t="s">
        <v>27</v>
      </c>
    </row>
    <row r="6" spans="1:11" ht="15.75" x14ac:dyDescent="0.25">
      <c r="A6" s="12" t="s">
        <v>12</v>
      </c>
      <c r="B6" s="333">
        <v>2.96</v>
      </c>
      <c r="C6" s="333">
        <v>13.25</v>
      </c>
      <c r="D6" s="333">
        <v>7.41</v>
      </c>
      <c r="E6" s="333">
        <v>1.49</v>
      </c>
      <c r="F6" s="333">
        <v>0.8</v>
      </c>
      <c r="G6" s="333">
        <v>1.47</v>
      </c>
      <c r="H6" s="333">
        <v>11.38</v>
      </c>
      <c r="I6" s="334" t="s">
        <v>222</v>
      </c>
      <c r="J6" s="333">
        <v>7.41</v>
      </c>
      <c r="K6" s="334" t="s">
        <v>222</v>
      </c>
    </row>
    <row r="7" spans="1:11" ht="15.75" x14ac:dyDescent="0.25">
      <c r="A7" s="12" t="s">
        <v>21</v>
      </c>
      <c r="B7" s="333">
        <v>2.96</v>
      </c>
      <c r="C7" s="333">
        <v>10.4</v>
      </c>
      <c r="D7" s="333">
        <v>6.67</v>
      </c>
      <c r="E7" s="333">
        <v>1.49</v>
      </c>
      <c r="F7" s="333">
        <v>0.66</v>
      </c>
      <c r="G7" s="333">
        <v>1.47</v>
      </c>
      <c r="H7" s="333">
        <v>11.38</v>
      </c>
      <c r="I7" s="334" t="s">
        <v>222</v>
      </c>
      <c r="J7" s="333">
        <v>7.41</v>
      </c>
      <c r="K7" s="334" t="s">
        <v>222</v>
      </c>
    </row>
    <row r="8" spans="1:11" ht="15.75" x14ac:dyDescent="0.25">
      <c r="A8" s="12" t="s">
        <v>22</v>
      </c>
      <c r="B8" s="333">
        <v>2.96</v>
      </c>
      <c r="C8" s="333">
        <v>7.04</v>
      </c>
      <c r="D8" s="333">
        <v>4.43</v>
      </c>
      <c r="E8" s="333">
        <v>1.49</v>
      </c>
      <c r="F8" s="333">
        <v>0.4</v>
      </c>
      <c r="G8" s="333">
        <v>2.2400000000000002</v>
      </c>
      <c r="H8" s="333">
        <v>8.4499999999999993</v>
      </c>
      <c r="I8" s="334" t="s">
        <v>222</v>
      </c>
      <c r="J8" s="333">
        <v>4.45</v>
      </c>
      <c r="K8" s="334" t="s">
        <v>222</v>
      </c>
    </row>
    <row r="9" spans="1:11" ht="15.75" x14ac:dyDescent="0.25">
      <c r="A9" s="12" t="s">
        <v>18</v>
      </c>
      <c r="B9" s="334" t="s">
        <v>222</v>
      </c>
      <c r="C9" s="333">
        <v>7.73</v>
      </c>
      <c r="D9" s="333">
        <v>5.4</v>
      </c>
      <c r="E9" s="333">
        <v>3.88</v>
      </c>
      <c r="F9" s="334" t="s">
        <v>222</v>
      </c>
      <c r="G9" s="334" t="s">
        <v>23</v>
      </c>
      <c r="H9" s="334" t="s">
        <v>23</v>
      </c>
      <c r="I9" s="334" t="s">
        <v>23</v>
      </c>
      <c r="J9" s="333">
        <v>5.2</v>
      </c>
      <c r="K9" s="333">
        <v>4.45</v>
      </c>
    </row>
    <row r="10" spans="1:11" ht="15.75" x14ac:dyDescent="0.25">
      <c r="A10" s="12" t="s">
        <v>14</v>
      </c>
      <c r="B10" s="333">
        <v>12.01</v>
      </c>
      <c r="C10" s="334" t="s">
        <v>222</v>
      </c>
      <c r="D10" s="334" t="s">
        <v>222</v>
      </c>
      <c r="E10" s="334" t="s">
        <v>222</v>
      </c>
      <c r="F10" s="333">
        <v>2.33</v>
      </c>
      <c r="G10" s="334" t="s">
        <v>23</v>
      </c>
      <c r="H10" s="334" t="s">
        <v>23</v>
      </c>
      <c r="I10" s="334" t="s">
        <v>23</v>
      </c>
      <c r="J10" s="333">
        <v>10.29</v>
      </c>
      <c r="K10" s="333">
        <v>10.29</v>
      </c>
    </row>
    <row r="11" spans="1:11" ht="15.75" x14ac:dyDescent="0.25">
      <c r="A11" s="12" t="s">
        <v>15</v>
      </c>
      <c r="B11" s="333">
        <v>10.29</v>
      </c>
      <c r="C11" s="333">
        <v>10.29</v>
      </c>
      <c r="D11" s="333">
        <v>5.95</v>
      </c>
      <c r="E11" s="333">
        <v>4.45</v>
      </c>
      <c r="F11" s="333">
        <v>0.52</v>
      </c>
      <c r="G11" s="333">
        <v>5.14</v>
      </c>
      <c r="H11" s="333">
        <v>10.29</v>
      </c>
      <c r="I11" s="334" t="s">
        <v>222</v>
      </c>
      <c r="J11" s="333">
        <v>5.95</v>
      </c>
      <c r="K11" s="333">
        <v>5.14</v>
      </c>
    </row>
    <row r="12" spans="1:11" ht="15.75" x14ac:dyDescent="0.25">
      <c r="A12" s="12" t="s">
        <v>19</v>
      </c>
      <c r="B12" s="334" t="s">
        <v>222</v>
      </c>
      <c r="C12" s="333">
        <v>12.5</v>
      </c>
      <c r="D12" s="333">
        <v>8.74</v>
      </c>
      <c r="E12" s="333">
        <v>6.24</v>
      </c>
      <c r="F12" s="333">
        <v>3.74</v>
      </c>
      <c r="G12" s="334" t="s">
        <v>24</v>
      </c>
      <c r="H12" s="334" t="s">
        <v>24</v>
      </c>
      <c r="I12" s="334" t="s">
        <v>24</v>
      </c>
      <c r="J12" s="333">
        <v>11.38</v>
      </c>
      <c r="K12" s="333">
        <v>11.38</v>
      </c>
    </row>
    <row r="13" spans="1:11" x14ac:dyDescent="0.25">
      <c r="A13" s="5"/>
      <c r="B13" s="543" t="s">
        <v>202</v>
      </c>
      <c r="C13" s="543"/>
      <c r="D13" s="543"/>
      <c r="E13" s="543"/>
      <c r="F13" s="543"/>
      <c r="G13" s="543"/>
      <c r="H13" s="543"/>
      <c r="I13" s="543"/>
      <c r="J13" s="543"/>
      <c r="K13" s="5"/>
    </row>
    <row r="14" spans="1:11" x14ac:dyDescent="0.25">
      <c r="A14" s="5"/>
      <c r="B14" s="543" t="s">
        <v>146</v>
      </c>
      <c r="C14" s="543"/>
      <c r="D14" s="543"/>
      <c r="E14" s="543"/>
      <c r="F14" s="543"/>
      <c r="G14" s="543"/>
      <c r="H14" s="543"/>
      <c r="I14" s="543"/>
      <c r="J14" s="543"/>
      <c r="K14" s="5"/>
    </row>
    <row r="15" spans="1:11" x14ac:dyDescent="0.25">
      <c r="A15" s="5"/>
      <c r="B15" s="543" t="s">
        <v>147</v>
      </c>
      <c r="C15" s="543"/>
      <c r="D15" s="543"/>
      <c r="E15" s="543"/>
      <c r="F15" s="543"/>
      <c r="G15" s="543"/>
      <c r="H15" s="543"/>
      <c r="I15" s="543"/>
      <c r="J15" s="543"/>
      <c r="K15" s="5"/>
    </row>
    <row r="17" spans="1:10" x14ac:dyDescent="0.25">
      <c r="A17" s="24" t="s">
        <v>203</v>
      </c>
      <c r="C17" s="25"/>
    </row>
    <row r="18" spans="1:10" x14ac:dyDescent="0.25">
      <c r="C18" s="461" t="s">
        <v>204</v>
      </c>
      <c r="D18" s="461"/>
      <c r="E18" s="461"/>
      <c r="F18" s="461"/>
      <c r="G18" s="461"/>
      <c r="H18" s="461"/>
      <c r="I18" s="461"/>
      <c r="J18" s="461"/>
    </row>
  </sheetData>
  <sheetProtection password="B63B" sheet="1" objects="1" scenarios="1"/>
  <mergeCells count="7">
    <mergeCell ref="C18:J18"/>
    <mergeCell ref="B13:J13"/>
    <mergeCell ref="B14:J14"/>
    <mergeCell ref="B15:J15"/>
    <mergeCell ref="A1:K1"/>
    <mergeCell ref="A3:K3"/>
    <mergeCell ref="A2:K2"/>
  </mergeCells>
  <hyperlinks>
    <hyperlink ref="C18" location="'3.Cost_Costr_On_Urb.'!F25" display="TORNA ALLA SCHEDA 3 - COSTO DI COSTRUZIONE E ONERI URBANIZZAZIONE"/>
  </hyperlinks>
  <pageMargins left="0.7" right="0.7" top="0.75" bottom="0.75" header="0.3" footer="0.3"/>
  <pageSetup paperSize="9" scale="7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18</vt:i4>
      </vt:variant>
    </vt:vector>
  </HeadingPairs>
  <TitlesOfParts>
    <vt:vector size="29" baseType="lpstr">
      <vt:lpstr>ISTRUZIONI</vt:lpstr>
      <vt:lpstr>1a. Su_Prog_appr</vt:lpstr>
      <vt:lpstr>1b. Su_attuale</vt:lpstr>
      <vt:lpstr>1c. Su_futuro</vt:lpstr>
      <vt:lpstr>2a.Ind_magg_Prog_appr</vt:lpstr>
      <vt:lpstr>2b.Ind_magg_attuale</vt:lpstr>
      <vt:lpstr>2c.Ind_magg_fut</vt:lpstr>
      <vt:lpstr>3.Cost_Costr_On_Urb.</vt:lpstr>
      <vt:lpstr>Tab1_costi_unit_on_urb</vt:lpstr>
      <vt:lpstr>Tab.2 perc.comun.comm.-artig.</vt:lpstr>
      <vt:lpstr>Tab.3_Perc_reg_cost_costr.</vt:lpstr>
      <vt:lpstr>'1a. Su_Prog_appr'!Area_stampa</vt:lpstr>
      <vt:lpstr>'1b. Su_attuale'!Area_stampa</vt:lpstr>
      <vt:lpstr>'1c. Su_futuro'!Area_stampa</vt:lpstr>
      <vt:lpstr>'2a.Ind_magg_Prog_appr'!Area_stampa</vt:lpstr>
      <vt:lpstr>'2b.Ind_magg_attuale'!Area_stampa</vt:lpstr>
      <vt:lpstr>'2c.Ind_magg_fut'!Area_stampa</vt:lpstr>
      <vt:lpstr>'3.Cost_Costr_On_Urb.'!Area_stampa</vt:lpstr>
      <vt:lpstr>Tab.3_Perc_reg_cost_costr.!Area_stampa</vt:lpstr>
      <vt:lpstr>Tab1_costi_unit_on_urb!Area_stampa</vt:lpstr>
      <vt:lpstr>Destinazione_immobile</vt:lpstr>
      <vt:lpstr>Destinazioni_immobile</vt:lpstr>
      <vt:lpstr>Percentuale_per_computo_metrico</vt:lpstr>
      <vt:lpstr>Tabella_Caratteristiche_delle_abitazioni_di_lusso</vt:lpstr>
      <vt:lpstr>TABELLA_CASI_DI_ESENZIONE</vt:lpstr>
      <vt:lpstr>Tabella_condiz_edilizia_econ_pop</vt:lpstr>
      <vt:lpstr>Tabella_oneri_urbanizzazione</vt:lpstr>
      <vt:lpstr>TABELLA_TIPOLOGIA_DEI_LAVORI</vt:lpstr>
      <vt:lpstr>Zone_urbanistiche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 Lunetta</dc:creator>
  <cp:lastModifiedBy>Luciano Lunetta</cp:lastModifiedBy>
  <cp:lastPrinted>2016-12-28T11:03:16Z</cp:lastPrinted>
  <dcterms:created xsi:type="dcterms:W3CDTF">2016-12-16T09:56:23Z</dcterms:created>
  <dcterms:modified xsi:type="dcterms:W3CDTF">2018-09-28T14:03:30Z</dcterms:modified>
</cp:coreProperties>
</file>